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Martina\Desktop\VŘ - Medlov chodník - kopie\1 Zadání\Př. 05 Rozpočet\"/>
    </mc:Choice>
  </mc:AlternateContent>
  <xr:revisionPtr revIDLastSave="0" documentId="8_{F72F8873-C76C-4C41-982D-5F030E5DB7EB}" xr6:coauthVersionLast="47" xr6:coauthVersionMax="47" xr10:uidLastSave="{00000000-0000-0000-0000-000000000000}"/>
  <bookViews>
    <workbookView xWindow="2304" yWindow="2304" windowWidth="17280" windowHeight="9276" xr2:uid="{00000000-000D-0000-FFFF-FFFF00000000}"/>
  </bookViews>
  <sheets>
    <sheet name="Stavba" sheetId="1" r:id="rId1"/>
    <sheet name="VzorPolozky" sheetId="10" state="hidden" r:id="rId2"/>
    <sheet name="Pokyny pro vyplnění" sheetId="11" r:id="rId3"/>
    <sheet name="VON 001 Naklady" sheetId="12" r:id="rId4"/>
    <sheet name="SO 01 1 Pol" sheetId="13" r:id="rId5"/>
  </sheets>
  <externalReferences>
    <externalReference r:id="rId6"/>
  </externalReferences>
  <definedNames>
    <definedName name="CelkemDPHVypocet" localSheetId="0">Stavba!$H$45</definedName>
    <definedName name="CenaCelkem">Stavba!$G$29</definedName>
    <definedName name="CenaCelkemBezDPH">Stavba!$G$28</definedName>
    <definedName name="CenaCelkemVypocet" localSheetId="0">Stavba!$I$45</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4">'SO 01 1 Pol'!$1:$7</definedName>
    <definedName name="_xlnm.Print_Titles" localSheetId="3">'VON 001 Naklady'!$1:$7</definedName>
    <definedName name="oadresa">Stavba!$D$6</definedName>
    <definedName name="Objednatel" localSheetId="0">Stavba!$D$5</definedName>
    <definedName name="Objekt" localSheetId="0">Stavba!$B$38</definedName>
    <definedName name="_xlnm.Print_Area" localSheetId="4">'SO 01 1 Pol'!$A$1:$Y$150</definedName>
    <definedName name="_xlnm.Print_Area" localSheetId="0">Stavba!$A$1:$J$136</definedName>
    <definedName name="_xlnm.Print_Area" localSheetId="3">'VON 001 Naklady'!$A$1:$Y$19</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Stavba!$F$45</definedName>
    <definedName name="ZakladDPHZakl">Stavba!$G$25</definedName>
    <definedName name="ZakladDPHZaklVypocet" localSheetId="0">Stavba!$G$45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5" i="1" l="1"/>
  <c r="I134" i="1"/>
  <c r="I133" i="1"/>
  <c r="I132" i="1"/>
  <c r="I131" i="1"/>
  <c r="I130" i="1"/>
  <c r="I129" i="1"/>
  <c r="I128" i="1"/>
  <c r="G44" i="1"/>
  <c r="F44" i="1"/>
  <c r="G43" i="1"/>
  <c r="F43" i="1"/>
  <c r="G41" i="1"/>
  <c r="F41" i="1"/>
  <c r="G40" i="1"/>
  <c r="F40" i="1"/>
  <c r="G39" i="1"/>
  <c r="F39" i="1"/>
  <c r="G144" i="13"/>
  <c r="BA70" i="13"/>
  <c r="BA67" i="13"/>
  <c r="BA62" i="13"/>
  <c r="BA46" i="13"/>
  <c r="BA43" i="13"/>
  <c r="BA27" i="13"/>
  <c r="BA24" i="13"/>
  <c r="BA21" i="13"/>
  <c r="G9" i="13"/>
  <c r="M9" i="13" s="1"/>
  <c r="I9" i="13"/>
  <c r="I8" i="13" s="1"/>
  <c r="K9" i="13"/>
  <c r="K8" i="13" s="1"/>
  <c r="O9" i="13"/>
  <c r="O8" i="13" s="1"/>
  <c r="Q9" i="13"/>
  <c r="Q8" i="13" s="1"/>
  <c r="V9" i="13"/>
  <c r="G12" i="13"/>
  <c r="M12" i="13" s="1"/>
  <c r="I12" i="13"/>
  <c r="K12" i="13"/>
  <c r="O12" i="13"/>
  <c r="Q12" i="13"/>
  <c r="V12" i="13"/>
  <c r="G14" i="13"/>
  <c r="I14" i="13"/>
  <c r="K14" i="13"/>
  <c r="M14" i="13"/>
  <c r="O14" i="13"/>
  <c r="Q14" i="13"/>
  <c r="V14" i="13"/>
  <c r="V8" i="13" s="1"/>
  <c r="G16" i="13"/>
  <c r="I16" i="13"/>
  <c r="K16" i="13"/>
  <c r="M16" i="13"/>
  <c r="O16" i="13"/>
  <c r="Q16" i="13"/>
  <c r="V16" i="13"/>
  <c r="G18" i="13"/>
  <c r="I18" i="13"/>
  <c r="K18" i="13"/>
  <c r="M18" i="13"/>
  <c r="O18" i="13"/>
  <c r="Q18" i="13"/>
  <c r="V18" i="13"/>
  <c r="G20" i="13"/>
  <c r="M20" i="13" s="1"/>
  <c r="I20" i="13"/>
  <c r="K20" i="13"/>
  <c r="O20" i="13"/>
  <c r="Q20" i="13"/>
  <c r="V20" i="13"/>
  <c r="G23" i="13"/>
  <c r="I23" i="13"/>
  <c r="K23" i="13"/>
  <c r="M23" i="13"/>
  <c r="O23" i="13"/>
  <c r="Q23" i="13"/>
  <c r="V23" i="13"/>
  <c r="G26" i="13"/>
  <c r="G8" i="13" s="1"/>
  <c r="I26" i="13"/>
  <c r="K26" i="13"/>
  <c r="O26" i="13"/>
  <c r="Q26" i="13"/>
  <c r="V26" i="13"/>
  <c r="G29" i="13"/>
  <c r="M29" i="13" s="1"/>
  <c r="I29" i="13"/>
  <c r="K29" i="13"/>
  <c r="O29" i="13"/>
  <c r="Q29" i="13"/>
  <c r="V29" i="13"/>
  <c r="G32" i="13"/>
  <c r="M32" i="13" s="1"/>
  <c r="I32" i="13"/>
  <c r="K32" i="13"/>
  <c r="O32" i="13"/>
  <c r="Q32" i="13"/>
  <c r="V32" i="13"/>
  <c r="G35" i="13"/>
  <c r="I35" i="13"/>
  <c r="K35" i="13"/>
  <c r="M35" i="13"/>
  <c r="O35" i="13"/>
  <c r="Q35" i="13"/>
  <c r="V35" i="13"/>
  <c r="G39" i="13"/>
  <c r="I39" i="13"/>
  <c r="K39" i="13"/>
  <c r="M39" i="13"/>
  <c r="O39" i="13"/>
  <c r="Q39" i="13"/>
  <c r="V39" i="13"/>
  <c r="G42" i="13"/>
  <c r="I42" i="13"/>
  <c r="K42" i="13"/>
  <c r="M42" i="13"/>
  <c r="O42" i="13"/>
  <c r="Q42" i="13"/>
  <c r="V42" i="13"/>
  <c r="G45" i="13"/>
  <c r="M45" i="13" s="1"/>
  <c r="I45" i="13"/>
  <c r="K45" i="13"/>
  <c r="O45" i="13"/>
  <c r="Q45" i="13"/>
  <c r="V45" i="13"/>
  <c r="G48" i="13"/>
  <c r="I48" i="13"/>
  <c r="K48" i="13"/>
  <c r="M48" i="13"/>
  <c r="O48" i="13"/>
  <c r="Q48" i="13"/>
  <c r="V48" i="13"/>
  <c r="G50" i="13"/>
  <c r="M50" i="13" s="1"/>
  <c r="I50" i="13"/>
  <c r="K50" i="13"/>
  <c r="O50" i="13"/>
  <c r="Q50" i="13"/>
  <c r="V50" i="13"/>
  <c r="G52" i="13"/>
  <c r="I52" i="13"/>
  <c r="K52" i="13"/>
  <c r="M52" i="13"/>
  <c r="O52" i="13"/>
  <c r="Q52" i="13"/>
  <c r="V52" i="13"/>
  <c r="G55" i="13"/>
  <c r="G56" i="13"/>
  <c r="I56" i="13"/>
  <c r="I55" i="13" s="1"/>
  <c r="K56" i="13"/>
  <c r="M56" i="13"/>
  <c r="O56" i="13"/>
  <c r="O55" i="13" s="1"/>
  <c r="Q56" i="13"/>
  <c r="Q55" i="13" s="1"/>
  <c r="V56" i="13"/>
  <c r="V55" i="13" s="1"/>
  <c r="G58" i="13"/>
  <c r="M58" i="13" s="1"/>
  <c r="I58" i="13"/>
  <c r="K58" i="13"/>
  <c r="K55" i="13" s="1"/>
  <c r="O58" i="13"/>
  <c r="Q58" i="13"/>
  <c r="V58" i="13"/>
  <c r="G61" i="13"/>
  <c r="M61" i="13" s="1"/>
  <c r="I61" i="13"/>
  <c r="I60" i="13" s="1"/>
  <c r="K61" i="13"/>
  <c r="K60" i="13" s="1"/>
  <c r="O61" i="13"/>
  <c r="O60" i="13" s="1"/>
  <c r="Q61" i="13"/>
  <c r="V61" i="13"/>
  <c r="V60" i="13" s="1"/>
  <c r="G64" i="13"/>
  <c r="I64" i="13"/>
  <c r="K64" i="13"/>
  <c r="M64" i="13"/>
  <c r="O64" i="13"/>
  <c r="Q64" i="13"/>
  <c r="V64" i="13"/>
  <c r="G66" i="13"/>
  <c r="G60" i="13" s="1"/>
  <c r="I66" i="13"/>
  <c r="K66" i="13"/>
  <c r="O66" i="13"/>
  <c r="Q66" i="13"/>
  <c r="V66" i="13"/>
  <c r="G69" i="13"/>
  <c r="I69" i="13"/>
  <c r="K69" i="13"/>
  <c r="M69" i="13"/>
  <c r="O69" i="13"/>
  <c r="Q69" i="13"/>
  <c r="V69" i="13"/>
  <c r="G72" i="13"/>
  <c r="M72" i="13" s="1"/>
  <c r="I72" i="13"/>
  <c r="K72" i="13"/>
  <c r="O72" i="13"/>
  <c r="Q72" i="13"/>
  <c r="V72" i="13"/>
  <c r="G74" i="13"/>
  <c r="I74" i="13"/>
  <c r="K74" i="13"/>
  <c r="M74" i="13"/>
  <c r="O74" i="13"/>
  <c r="Q74" i="13"/>
  <c r="V74" i="13"/>
  <c r="G76" i="13"/>
  <c r="M76" i="13" s="1"/>
  <c r="I76" i="13"/>
  <c r="K76" i="13"/>
  <c r="O76" i="13"/>
  <c r="Q76" i="13"/>
  <c r="V76" i="13"/>
  <c r="G78" i="13"/>
  <c r="I78" i="13"/>
  <c r="K78" i="13"/>
  <c r="M78" i="13"/>
  <c r="O78" i="13"/>
  <c r="Q78" i="13"/>
  <c r="Q60" i="13" s="1"/>
  <c r="V78" i="13"/>
  <c r="G81" i="13"/>
  <c r="I81" i="13"/>
  <c r="K81" i="13"/>
  <c r="K80" i="13" s="1"/>
  <c r="M81" i="13"/>
  <c r="O81" i="13"/>
  <c r="Q81" i="13"/>
  <c r="Q80" i="13" s="1"/>
  <c r="V81" i="13"/>
  <c r="G83" i="13"/>
  <c r="G80" i="13" s="1"/>
  <c r="I83" i="13"/>
  <c r="K83" i="13"/>
  <c r="O83" i="13"/>
  <c r="Q83" i="13"/>
  <c r="V83" i="13"/>
  <c r="V80" i="13" s="1"/>
  <c r="G85" i="13"/>
  <c r="I85" i="13"/>
  <c r="I80" i="13" s="1"/>
  <c r="K85" i="13"/>
  <c r="M85" i="13"/>
  <c r="O85" i="13"/>
  <c r="Q85" i="13"/>
  <c r="V85" i="13"/>
  <c r="G87" i="13"/>
  <c r="M87" i="13" s="1"/>
  <c r="I87" i="13"/>
  <c r="K87" i="13"/>
  <c r="O87" i="13"/>
  <c r="Q87" i="13"/>
  <c r="V87" i="13"/>
  <c r="G89" i="13"/>
  <c r="I89" i="13"/>
  <c r="K89" i="13"/>
  <c r="M89" i="13"/>
  <c r="O89" i="13"/>
  <c r="Q89" i="13"/>
  <c r="V89" i="13"/>
  <c r="G91" i="13"/>
  <c r="M91" i="13" s="1"/>
  <c r="I91" i="13"/>
  <c r="K91" i="13"/>
  <c r="O91" i="13"/>
  <c r="O80" i="13" s="1"/>
  <c r="Q91" i="13"/>
  <c r="V91" i="13"/>
  <c r="G94" i="13"/>
  <c r="I94" i="13"/>
  <c r="K94" i="13"/>
  <c r="M94" i="13"/>
  <c r="O94" i="13"/>
  <c r="Q94" i="13"/>
  <c r="V94" i="13"/>
  <c r="G97" i="13"/>
  <c r="M97" i="13" s="1"/>
  <c r="I97" i="13"/>
  <c r="K97" i="13"/>
  <c r="O97" i="13"/>
  <c r="Q97" i="13"/>
  <c r="V97" i="13"/>
  <c r="G100" i="13"/>
  <c r="I100" i="13"/>
  <c r="K100" i="13"/>
  <c r="M100" i="13"/>
  <c r="O100" i="13"/>
  <c r="Q100" i="13"/>
  <c r="V100" i="13"/>
  <c r="G104" i="13"/>
  <c r="M104" i="13" s="1"/>
  <c r="I104" i="13"/>
  <c r="K104" i="13"/>
  <c r="O104" i="13"/>
  <c r="Q104" i="13"/>
  <c r="V104" i="13"/>
  <c r="G106" i="13"/>
  <c r="I106" i="13"/>
  <c r="K106" i="13"/>
  <c r="M106" i="13"/>
  <c r="O106" i="13"/>
  <c r="Q106" i="13"/>
  <c r="V106" i="13"/>
  <c r="G108" i="13"/>
  <c r="M108" i="13" s="1"/>
  <c r="I108" i="13"/>
  <c r="K108" i="13"/>
  <c r="O108" i="13"/>
  <c r="Q108" i="13"/>
  <c r="V108" i="13"/>
  <c r="G110" i="13"/>
  <c r="I110" i="13"/>
  <c r="K110" i="13"/>
  <c r="M110" i="13"/>
  <c r="O110" i="13"/>
  <c r="Q110" i="13"/>
  <c r="V110" i="13"/>
  <c r="G112" i="13"/>
  <c r="M112" i="13" s="1"/>
  <c r="I112" i="13"/>
  <c r="K112" i="13"/>
  <c r="O112" i="13"/>
  <c r="Q112" i="13"/>
  <c r="V112" i="13"/>
  <c r="G114" i="13"/>
  <c r="I114" i="13"/>
  <c r="K114" i="13"/>
  <c r="M114" i="13"/>
  <c r="O114" i="13"/>
  <c r="Q114" i="13"/>
  <c r="V114" i="13"/>
  <c r="G116" i="13"/>
  <c r="M116" i="13" s="1"/>
  <c r="I116" i="13"/>
  <c r="K116" i="13"/>
  <c r="O116" i="13"/>
  <c r="Q116" i="13"/>
  <c r="V116" i="13"/>
  <c r="G118" i="13"/>
  <c r="I118" i="13"/>
  <c r="K118" i="13"/>
  <c r="M118" i="13"/>
  <c r="O118" i="13"/>
  <c r="Q118" i="13"/>
  <c r="V118" i="13"/>
  <c r="G120" i="13"/>
  <c r="M120" i="13" s="1"/>
  <c r="I120" i="13"/>
  <c r="K120" i="13"/>
  <c r="O120" i="13"/>
  <c r="Q120" i="13"/>
  <c r="V120" i="13"/>
  <c r="G123" i="13"/>
  <c r="M123" i="13" s="1"/>
  <c r="I123" i="13"/>
  <c r="K123" i="13"/>
  <c r="K122" i="13" s="1"/>
  <c r="O123" i="13"/>
  <c r="O122" i="13" s="1"/>
  <c r="Q123" i="13"/>
  <c r="Q122" i="13" s="1"/>
  <c r="V123" i="13"/>
  <c r="V122" i="13" s="1"/>
  <c r="G125" i="13"/>
  <c r="I125" i="13"/>
  <c r="I122" i="13" s="1"/>
  <c r="K125" i="13"/>
  <c r="M125" i="13"/>
  <c r="O125" i="13"/>
  <c r="Q125" i="13"/>
  <c r="V125" i="13"/>
  <c r="G127" i="13"/>
  <c r="I127" i="13"/>
  <c r="K127" i="13"/>
  <c r="M127" i="13"/>
  <c r="O127" i="13"/>
  <c r="Q127" i="13"/>
  <c r="V127" i="13"/>
  <c r="G129" i="13"/>
  <c r="I129" i="13"/>
  <c r="K129" i="13"/>
  <c r="M129" i="13"/>
  <c r="O129" i="13"/>
  <c r="Q129" i="13"/>
  <c r="V129" i="13"/>
  <c r="G131" i="13"/>
  <c r="M131" i="13" s="1"/>
  <c r="I131" i="13"/>
  <c r="K131" i="13"/>
  <c r="O131" i="13"/>
  <c r="Q131" i="13"/>
  <c r="V131" i="13"/>
  <c r="G133" i="13"/>
  <c r="I133" i="13"/>
  <c r="K133" i="13"/>
  <c r="M133" i="13"/>
  <c r="O133" i="13"/>
  <c r="Q133" i="13"/>
  <c r="V133" i="13"/>
  <c r="G135" i="13"/>
  <c r="M135" i="13" s="1"/>
  <c r="I135" i="13"/>
  <c r="K135" i="13"/>
  <c r="O135" i="13"/>
  <c r="Q135" i="13"/>
  <c r="V135" i="13"/>
  <c r="I138" i="13"/>
  <c r="G139" i="13"/>
  <c r="M139" i="13" s="1"/>
  <c r="M138" i="13" s="1"/>
  <c r="I139" i="13"/>
  <c r="K139" i="13"/>
  <c r="K138" i="13" s="1"/>
  <c r="O139" i="13"/>
  <c r="O138" i="13" s="1"/>
  <c r="Q139" i="13"/>
  <c r="Q138" i="13" s="1"/>
  <c r="V139" i="13"/>
  <c r="V138" i="13" s="1"/>
  <c r="AE144" i="13"/>
  <c r="AF144" i="13"/>
  <c r="G18" i="12"/>
  <c r="G8" i="12"/>
  <c r="O8" i="12"/>
  <c r="Q8" i="12"/>
  <c r="G9" i="12"/>
  <c r="AF18" i="12" s="1"/>
  <c r="I9" i="12"/>
  <c r="I8" i="12" s="1"/>
  <c r="K9" i="12"/>
  <c r="O9" i="12"/>
  <c r="Q9" i="12"/>
  <c r="V9" i="12"/>
  <c r="V8" i="12" s="1"/>
  <c r="G10" i="12"/>
  <c r="M10" i="12" s="1"/>
  <c r="I10" i="12"/>
  <c r="K10" i="12"/>
  <c r="K8" i="12" s="1"/>
  <c r="O10" i="12"/>
  <c r="Q10" i="12"/>
  <c r="V10" i="12"/>
  <c r="G11" i="12"/>
  <c r="G12" i="12"/>
  <c r="M12" i="12" s="1"/>
  <c r="I12" i="12"/>
  <c r="I11" i="12" s="1"/>
  <c r="K12" i="12"/>
  <c r="O12" i="12"/>
  <c r="O11" i="12" s="1"/>
  <c r="Q12" i="12"/>
  <c r="V12" i="12"/>
  <c r="V11" i="12" s="1"/>
  <c r="G13" i="12"/>
  <c r="M13" i="12" s="1"/>
  <c r="I13" i="12"/>
  <c r="K13" i="12"/>
  <c r="K11" i="12" s="1"/>
  <c r="O13" i="12"/>
  <c r="Q13" i="12"/>
  <c r="Q11" i="12" s="1"/>
  <c r="V13" i="12"/>
  <c r="G15" i="12"/>
  <c r="I15" i="12"/>
  <c r="K15" i="12"/>
  <c r="M15" i="12"/>
  <c r="O15" i="12"/>
  <c r="Q15" i="12"/>
  <c r="V15" i="12"/>
  <c r="G16" i="12"/>
  <c r="I16" i="12"/>
  <c r="K16" i="12"/>
  <c r="M16" i="12"/>
  <c r="O16" i="12"/>
  <c r="Q16" i="12"/>
  <c r="V16" i="12"/>
  <c r="AE18" i="12"/>
  <c r="I20" i="1"/>
  <c r="I19" i="1"/>
  <c r="I18" i="1"/>
  <c r="I17" i="1"/>
  <c r="AZ118" i="1"/>
  <c r="AZ117" i="1"/>
  <c r="AZ115" i="1"/>
  <c r="AZ114" i="1"/>
  <c r="AZ112" i="1"/>
  <c r="AZ111" i="1"/>
  <c r="AZ109" i="1"/>
  <c r="AZ107" i="1"/>
  <c r="AZ106" i="1"/>
  <c r="AZ105" i="1"/>
  <c r="AZ103" i="1"/>
  <c r="AZ100" i="1"/>
  <c r="AZ98" i="1"/>
  <c r="AZ94" i="1"/>
  <c r="AZ93" i="1"/>
  <c r="AZ91" i="1"/>
  <c r="AZ90" i="1"/>
  <c r="AZ88" i="1"/>
  <c r="AZ87" i="1"/>
  <c r="AZ86" i="1"/>
  <c r="AZ84" i="1"/>
  <c r="AZ83" i="1"/>
  <c r="AZ81" i="1"/>
  <c r="AZ79" i="1"/>
  <c r="AZ78" i="1"/>
  <c r="AZ76" i="1"/>
  <c r="AZ74" i="1"/>
  <c r="AZ73" i="1"/>
  <c r="AZ71" i="1"/>
  <c r="AZ70" i="1"/>
  <c r="AZ68" i="1"/>
  <c r="AZ67" i="1"/>
  <c r="AZ65" i="1"/>
  <c r="AZ63" i="1"/>
  <c r="AZ62" i="1"/>
  <c r="AZ61" i="1"/>
  <c r="AZ60" i="1"/>
  <c r="AZ59" i="1"/>
  <c r="AZ58" i="1"/>
  <c r="AZ55" i="1"/>
  <c r="AZ53" i="1"/>
  <c r="AZ52" i="1"/>
  <c r="AZ50" i="1"/>
  <c r="AZ48" i="1"/>
  <c r="F45" i="1"/>
  <c r="G23" i="1" s="1"/>
  <c r="G45" i="1"/>
  <c r="G25" i="1" s="1"/>
  <c r="A25" i="1" s="1"/>
  <c r="G26" i="1" s="1"/>
  <c r="H44" i="1"/>
  <c r="I44" i="1" s="1"/>
  <c r="H43" i="1"/>
  <c r="I43" i="1" s="1"/>
  <c r="H42" i="1"/>
  <c r="H41" i="1"/>
  <c r="I41" i="1" s="1"/>
  <c r="H40" i="1"/>
  <c r="I40" i="1" s="1"/>
  <c r="H39" i="1"/>
  <c r="H45" i="1" s="1"/>
  <c r="J28" i="1"/>
  <c r="J26" i="1"/>
  <c r="G38" i="1"/>
  <c r="F38" i="1"/>
  <c r="J23" i="1"/>
  <c r="J24" i="1"/>
  <c r="J25" i="1"/>
  <c r="J27" i="1"/>
  <c r="E24" i="1"/>
  <c r="E26" i="1"/>
  <c r="I16" i="1" l="1"/>
  <c r="I21" i="1" s="1"/>
  <c r="I136" i="1"/>
  <c r="J135" i="1" s="1"/>
  <c r="J132" i="1"/>
  <c r="J128" i="1"/>
  <c r="J133" i="1"/>
  <c r="J129" i="1"/>
  <c r="J130" i="1"/>
  <c r="A26" i="1"/>
  <c r="A23" i="1"/>
  <c r="G28" i="1"/>
  <c r="M55" i="13"/>
  <c r="M122" i="13"/>
  <c r="M8" i="13"/>
  <c r="G138" i="13"/>
  <c r="G122" i="13"/>
  <c r="M83" i="13"/>
  <c r="M80" i="13" s="1"/>
  <c r="M66" i="13"/>
  <c r="M60" i="13" s="1"/>
  <c r="M26" i="13"/>
  <c r="M11" i="12"/>
  <c r="M9" i="12"/>
  <c r="M8" i="12" s="1"/>
  <c r="J131" i="1"/>
  <c r="I39" i="1"/>
  <c r="I45" i="1" s="1"/>
  <c r="J134" i="1" l="1"/>
  <c r="J136" i="1" s="1"/>
  <c r="A24" i="1"/>
  <c r="G24" i="1"/>
  <c r="A27" i="1" s="1"/>
  <c r="A29" i="1" s="1"/>
  <c r="G29" i="1" s="1"/>
  <c r="G27" i="1" s="1"/>
  <c r="J41" i="1"/>
  <c r="J44" i="1"/>
  <c r="J39" i="1"/>
  <c r="J45" i="1" s="1"/>
  <c r="J40" i="1"/>
  <c r="J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Leitgebová Hana</author>
  </authors>
  <commentList>
    <comment ref="S6" authorId="0" shapeId="0" xr:uid="{EFFF09C3-47C4-4F35-9983-DD96D5E2ED67}">
      <text>
        <r>
          <rPr>
            <sz val="9"/>
            <color indexed="81"/>
            <rFont val="Tahoma"/>
            <family val="2"/>
            <charset val="238"/>
          </rPr>
          <t>Jedná se o informaci, zda se jedná o položku, která je do rozpočtu zadána z cenové soustavy RTS, nebo vlastní.</t>
        </r>
      </text>
    </comment>
    <comment ref="T6" authorId="0" shapeId="0" xr:uid="{8A2E8CF5-AD1E-4B1F-A6AD-5C76CF95E6DE}">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Leitgebová Hana</author>
  </authors>
  <commentList>
    <comment ref="S6" authorId="0" shapeId="0" xr:uid="{88C075CB-00CC-490F-9CD3-C469B1BC1815}">
      <text>
        <r>
          <rPr>
            <sz val="9"/>
            <color indexed="81"/>
            <rFont val="Tahoma"/>
            <family val="2"/>
            <charset val="238"/>
          </rPr>
          <t>Jedná se o informaci, zda se jedná o položku, která je do rozpočtu zadána z cenové soustavy RTS, nebo vlastní.</t>
        </r>
      </text>
    </comment>
    <comment ref="T6" authorId="0" shapeId="0" xr:uid="{00EC42F6-EB7B-4747-9C59-B66C4802AD6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<sst xmlns="http://schemas.openxmlformats.org/spreadsheetml/2006/main" count="964" uniqueCount="393">
  <si>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</si>
  <si>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</si>
  <si>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</si>
  <si>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</si>
  <si>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</si>
  <si>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</si>
  <si>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</si>
  <si>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</si>
  <si>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</si>
  <si>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</si>
  <si>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</si>
  <si>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</si>
  <si>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</si>
  <si>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</si>
  <si>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</si>
  <si>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</si>
  <si>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</si>
  <si>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</si>
  <si>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</si>
  <si>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</si>
  <si>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</si>
  <si>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</si>
  <si>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</si>
  <si>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</si>
  <si>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</si>
  <si>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</si>
  <si>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</si>
  <si>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</si>
  <si>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</si>
  <si>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</si>
  <si>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</si>
  <si>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</si>
  <si>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</si>
  <si>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</si>
  <si>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</si>
  <si>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</si>
  <si>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</si>
  <si>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</si>
  <si>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</si>
  <si>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</si>
  <si>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</si>
  <si>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</si>
  <si>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</si>
  <si>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755/2018_3</t>
  </si>
  <si>
    <t>Medlov - úprava křižovatky - bezpečnostní opatření na silnici III/39521</t>
  </si>
  <si>
    <t>Městys Medlov</t>
  </si>
  <si>
    <t>52</t>
  </si>
  <si>
    <t>Medlov-Medlov</t>
  </si>
  <si>
    <t>66466</t>
  </si>
  <si>
    <t>00488046</t>
  </si>
  <si>
    <t>CZ00488046</t>
  </si>
  <si>
    <t>APC SILNICE s.r.o.</t>
  </si>
  <si>
    <t>Jana Babáka 11</t>
  </si>
  <si>
    <t>Brno-Královo Pole</t>
  </si>
  <si>
    <t>61200</t>
  </si>
  <si>
    <t>60705981</t>
  </si>
  <si>
    <t>CZ60705981</t>
  </si>
  <si>
    <t>Stavba</t>
  </si>
  <si>
    <t>Ostatní a vedlejší náklady</t>
  </si>
  <si>
    <t>001</t>
  </si>
  <si>
    <t>Inženýrský objekt</t>
  </si>
  <si>
    <t>SO 01</t>
  </si>
  <si>
    <t>Úprava křižovatky</t>
  </si>
  <si>
    <t>1</t>
  </si>
  <si>
    <t>Celkem za stavbu</t>
  </si>
  <si>
    <t>CZK</t>
  </si>
  <si>
    <t>#POPS</t>
  </si>
  <si>
    <t>Popis stavby: 755/2018_3 - Medlov - úprava křižovatky - bezpečnostní opatření na silnici III/39521</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</si>
  <si>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</si>
  <si>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</si>
  <si>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</si>
  <si>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</si>
  <si>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</si>
  <si>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</si>
  <si>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</si>
  <si>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</si>
  <si>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</si>
  <si>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</si>
  <si>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</si>
  <si>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</si>
  <si>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</si>
  <si>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</si>
  <si>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</si>
  <si>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</si>
  <si>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</si>
  <si>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</si>
  <si>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</si>
  <si>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</si>
  <si>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</si>
  <si>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</si>
  <si>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</si>
  <si>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</si>
  <si>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</si>
  <si>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</si>
  <si>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</si>
  <si>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</si>
  <si>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</si>
  <si>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</si>
  <si>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</si>
  <si>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</si>
  <si>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</si>
  <si>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</si>
  <si>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</si>
  <si>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</si>
  <si>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</si>
  <si>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</si>
  <si>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</si>
  <si>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</si>
  <si>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</si>
  <si>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</si>
  <si>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</si>
  <si>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</si>
  <si>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</si>
  <si>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 01 - Úprava křižovatky</t>
  </si>
  <si>
    <t>#POPR</t>
  </si>
  <si>
    <t>Popis rozpočtu: 1 - Úprava křižovatky</t>
  </si>
  <si>
    <t>Popis objektu: VON - Ostatní a vedlejší náklady</t>
  </si>
  <si>
    <t>Popis rozpočtu: 001 - Ostatní a vedlejší náklady</t>
  </si>
  <si>
    <t>Rekapitulace dílů</t>
  </si>
  <si>
    <t>Typ dílu</t>
  </si>
  <si>
    <t>Zemní práce</t>
  </si>
  <si>
    <t>2</t>
  </si>
  <si>
    <t>Základy,zvláštní zakládání</t>
  </si>
  <si>
    <t>5</t>
  </si>
  <si>
    <t>Komunikace</t>
  </si>
  <si>
    <t>91</t>
  </si>
  <si>
    <t>Doplňující práce na komunikaci</t>
  </si>
  <si>
    <t>97</t>
  </si>
  <si>
    <t>Přesuny suti a vybouraných hmot</t>
  </si>
  <si>
    <t>99</t>
  </si>
  <si>
    <t>Staveništní přesun hmot</t>
  </si>
  <si>
    <t>VN</t>
  </si>
  <si>
    <t>ON</t>
  </si>
  <si>
    <t>Soupis vedlejších a ostatních nákladů</t>
  </si>
  <si>
    <t>#TypZaznamu#</t>
  </si>
  <si>
    <t>STA</t>
  </si>
  <si>
    <t>VON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</si>
  <si>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</si>
  <si>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</si>
  <si>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</si>
  <si>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</si>
  <si>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</si>
  <si>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</si>
  <si>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</si>
  <si>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</si>
  <si>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</si>
  <si>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</si>
  <si>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</si>
  <si>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</si>
  <si>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</si>
  <si>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</si>
  <si>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</si>
  <si>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</si>
  <si>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</si>
  <si>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</si>
  <si>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</si>
  <si>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</si>
  <si>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</si>
  <si>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</si>
  <si>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</si>
  <si>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</si>
  <si>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</si>
  <si>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</si>
  <si>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</si>
  <si>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005111020R</t>
  </si>
  <si>
    <t>Vytyčení stavby</t>
  </si>
  <si>
    <t>Soubor</t>
  </si>
  <si>
    <t>RTS 24/ I</t>
  </si>
  <si>
    <t>Indiv</t>
  </si>
  <si>
    <t>VRN</t>
  </si>
  <si>
    <t>Běžná</t>
  </si>
  <si>
    <t>POL99_8</t>
  </si>
  <si>
    <t>005121 R</t>
  </si>
  <si>
    <t>Zařízení staveniště</t>
  </si>
  <si>
    <t>POL99_1</t>
  </si>
  <si>
    <t>005111021R</t>
  </si>
  <si>
    <t>Vytyčení inženýrských sítí</t>
  </si>
  <si>
    <t>005211030T</t>
  </si>
  <si>
    <t xml:space="preserve">Dopravně inženýrská opatření </t>
  </si>
  <si>
    <t>Vlastní</t>
  </si>
  <si>
    <t>vč.vyřízení</t>
  </si>
  <si>
    <t>POP</t>
  </si>
  <si>
    <t>005241010R</t>
  </si>
  <si>
    <t xml:space="preserve">Dokumentace skutečného provedení </t>
  </si>
  <si>
    <t>005241020R</t>
  </si>
  <si>
    <t xml:space="preserve">Geodetické zaměření skutečného provedení  </t>
  </si>
  <si>
    <t>SUM</t>
  </si>
  <si>
    <t>END</t>
  </si>
  <si>
    <t>Položkový soupis prací a dodávek</t>
  </si>
  <si>
    <t>ING</t>
  </si>
  <si>
    <t>113106121R00</t>
  </si>
  <si>
    <t>Rozebrání komunikací pro pěší s jakýmkoliv ložem a výplní spár  z betonových nebo kameninových dlaždic nebo tvarovek</t>
  </si>
  <si>
    <t>m2</t>
  </si>
  <si>
    <t>822-1</t>
  </si>
  <si>
    <t>Práce</t>
  </si>
  <si>
    <t>POL1_0</t>
  </si>
  <si>
    <t>s přemístěním hmot na skládku na vzdálenost do 3 m nebo s naložením na dopravní prostředek</t>
  </si>
  <si>
    <t>SPI</t>
  </si>
  <si>
    <t>B7 : 21</t>
  </si>
  <si>
    <t>VV</t>
  </si>
  <si>
    <t>113107615R00</t>
  </si>
  <si>
    <t>Odstranění podkladů nebo krytů z kameniva hrubého drceného, v ploše jednotlivě nad 50 m2, tloušťka vrstvy 150 mm</t>
  </si>
  <si>
    <t>B11 : 21</t>
  </si>
  <si>
    <t>113107620R00</t>
  </si>
  <si>
    <t>Odstranění podkladů nebo krytů z kameniva hrubého drceného, v ploše jednotlivě nad 50 m2, tloušťka vrstvy 200 mm</t>
  </si>
  <si>
    <t>B20 : 265</t>
  </si>
  <si>
    <t>113108410R00</t>
  </si>
  <si>
    <t>Odstranění podkladů nebo krytů živičných, v ploše jednotlivě nad 50 m2, tloušťka vrstvy 100 mm</t>
  </si>
  <si>
    <t>B5 : 52,3</t>
  </si>
  <si>
    <t>113108420R00</t>
  </si>
  <si>
    <t>Odstranění podkladů nebo krytů živičných, v ploše jednotlivě nad 50 m2, tloušťka vrstvy 200 mm</t>
  </si>
  <si>
    <t>B18 : 265</t>
  </si>
  <si>
    <t>113202111R00</t>
  </si>
  <si>
    <t>Vytrhání obrub z krajníků nebo obrubníků stojatých</t>
  </si>
  <si>
    <t>m</t>
  </si>
  <si>
    <t>s vybouráním lože, s přemístěním hmot na skládku na vzdálenost do 3 m nebo naložením na dopravní prostředek</t>
  </si>
  <si>
    <t>B13 : 16</t>
  </si>
  <si>
    <t>113204111R00</t>
  </si>
  <si>
    <t>Vytrhání obrub záhonových</t>
  </si>
  <si>
    <t>B15 : 10</t>
  </si>
  <si>
    <t>122202201R00</t>
  </si>
  <si>
    <t>Odkopávky a prokopávky pro silnice v hornině 3 do 100 m3</t>
  </si>
  <si>
    <t>m3</t>
  </si>
  <si>
    <t>800-1</t>
  </si>
  <si>
    <t>s přemístěním výkopku v příčných profilech na vzdálenost do 15 m nebo s naložením na dopravní prostředek.</t>
  </si>
  <si>
    <t>G1 : 95,02</t>
  </si>
  <si>
    <t>162701105R00</t>
  </si>
  <si>
    <t>Vodorovné přemístění výkopku z horniny 1 až 4, na vzdálenost přes 9 000  do 10 000 m</t>
  </si>
  <si>
    <t>po suchu, bez naložení výkopku, avšak se složením bez rozhrnutí, zpáteční cesta vozidla.</t>
  </si>
  <si>
    <t>G2 : 95,02</t>
  </si>
  <si>
    <t>180401211R00</t>
  </si>
  <si>
    <t>Založení trávníku luční trávník, výsevem, v rovině nebo na svahu do 1:5</t>
  </si>
  <si>
    <t>823-1</t>
  </si>
  <si>
    <t>na půdě předem připravené s pokosením, naložením, odvozem odpadu do 20 km a se složením,</t>
  </si>
  <si>
    <t>E1 : 40</t>
  </si>
  <si>
    <t>181101101R00</t>
  </si>
  <si>
    <t>Úprava pláně v zářezech v hornině 1 až 4, bez zhutnění</t>
  </si>
  <si>
    <t>vyrovnáním výškových rozdílů, ploch vodorovných a ploch do sklonu 1 : 5.</t>
  </si>
  <si>
    <t>E4 : 40</t>
  </si>
  <si>
    <t>A20 : 257</t>
  </si>
  <si>
    <t>181101102R00</t>
  </si>
  <si>
    <t>Úprava pláně v zářezech v hornině 1 až 4, se zhutněním</t>
  </si>
  <si>
    <t>A9 : 93,9</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</si>
  <si>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</si>
  <si>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</si>
  <si>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</si>
  <si>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181301106R00</t>
  </si>
  <si>
    <t>Rozprostření a urovnání ornice v rovině v souvislé ploše do 500 m2, tloušťka vrstvy přes 300 do 400 mm</t>
  </si>
  <si>
    <t>A18 : 257</t>
  </si>
  <si>
    <t>199000002R00</t>
  </si>
  <si>
    <t>Poplatky za skládku horniny 1- 4, skupina 17 05 04 z Katalogu odpadů</t>
  </si>
  <si>
    <t>123,91 : 95,02</t>
  </si>
  <si>
    <t>00572460R</t>
  </si>
  <si>
    <t>směs travní technická</t>
  </si>
  <si>
    <t>kg</t>
  </si>
  <si>
    <t>SPCM</t>
  </si>
  <si>
    <t>Specifikace</t>
  </si>
  <si>
    <t>POL3_0</t>
  </si>
  <si>
    <t>E2 : 2,06</t>
  </si>
  <si>
    <t>103PC01</t>
  </si>
  <si>
    <t>Ornice pro pozemkové úpravy</t>
  </si>
  <si>
    <t>E3 : 4,8</t>
  </si>
  <si>
    <t>A20 : 92,52</t>
  </si>
  <si>
    <t>289971213R00</t>
  </si>
  <si>
    <t>Zřízení vrstvy z geotextilie na upraveném povrchu sklon do 1:5, šířka přes 6 do 8,5 m</t>
  </si>
  <si>
    <t>800-2</t>
  </si>
  <si>
    <t>A21 : 680,4</t>
  </si>
  <si>
    <t>67352002R</t>
  </si>
  <si>
    <t>Geosyntetika typ: geotextilie; netkaná; materiál: PET; plošná hmotnost = 200 g/m2; Pevnost v tahu podélně = 8,0 kN/m; Pevnost v tahu příčně = 10,0 kN/m</t>
  </si>
  <si>
    <t>A22 : 816,48</t>
  </si>
  <si>
    <t>564772111R00</t>
  </si>
  <si>
    <t>Podklad nebo kryt z kameniva hrubého s výplň. kam. tloušťka po zhutnění 250 mm</t>
  </si>
  <si>
    <t>kamenivo hrubé drcené vel. 32 - 63 mm s výplňovým kamenivem (vibrovaný štěrk), s rozprostřením, vlhčením a zhutněním</t>
  </si>
  <si>
    <t>A17 : 577,8</t>
  </si>
  <si>
    <t>564851111R00</t>
  </si>
  <si>
    <t>Podklad ze štěrkodrti s rozprostřením a zhutněním frakce 0-63 mm, tloušťka po zhutnění 150 mm</t>
  </si>
  <si>
    <t>A10 : 115,1</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</si>
  <si>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</si>
  <si>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</si>
  <si>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</si>
  <si>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C4 : 72,7</t>
  </si>
  <si>
    <t>596215040R00</t>
  </si>
  <si>
    <t>Kladení zámkové dlažby do drtě tloušťka dlažby 80 mm, tloušťka lože 40 mm</t>
  </si>
  <si>
    <t>C1 : 21,2</t>
  </si>
  <si>
    <t>59245110R</t>
  </si>
  <si>
    <t>dlažba betonová dvouvrstvá, skladebná; obdélník; šedá; l = 200 mm; š = 100 mm; tl. 60,0 mm</t>
  </si>
  <si>
    <t>C6 : 61,84</t>
  </si>
  <si>
    <t>592451151R</t>
  </si>
  <si>
    <t>dlažba betonová dvouvrstvá, skladebná; obdélník; dlaždice pro nevidomé; červená; l = 200 mm; š = 100 mm; tl. 60,0 mm</t>
  </si>
  <si>
    <t>C7 : 11,58</t>
  </si>
  <si>
    <t>592451158R</t>
  </si>
  <si>
    <t>dlažba betonová dvouvrstvá, skladebná; obdélník; dlaždice pro nevidomé; červená; l = 200 mm; š = 100 mm; tl. 80,0 mm</t>
  </si>
  <si>
    <t>C3 : 3,13</t>
  </si>
  <si>
    <t>592451170R</t>
  </si>
  <si>
    <t>dlažba betonová dvouvrstvá; obdélník; šedá; l = 200 mm; š = 100 mm; tl. 80,0 mm</t>
  </si>
  <si>
    <t>C2 : 18,28</t>
  </si>
  <si>
    <t>912PC01</t>
  </si>
  <si>
    <t>Odrazka na obrubník - dodávka a osazení</t>
  </si>
  <si>
    <t>kus</t>
  </si>
  <si>
    <t>F9 : 75</t>
  </si>
  <si>
    <t>914001111R00</t>
  </si>
  <si>
    <t xml:space="preserve">Osazení a montáž svislých dopravních značek sloupek, do betonového základu,  </t>
  </si>
  <si>
    <t>F7 : 2</t>
  </si>
  <si>
    <t>914001125R00</t>
  </si>
  <si>
    <t xml:space="preserve">Osazení a montáž svislých dopravních značek značka, na sloupek,sloup, konzolu nebo objekt,  </t>
  </si>
  <si>
    <t>C5 : 2</t>
  </si>
  <si>
    <t>915712111R00</t>
  </si>
  <si>
    <t>Vodorovné značení krytů stříkané barvou, bílou, vodicích proužků šířky 250 mm</t>
  </si>
  <si>
    <t>F1 : 50</t>
  </si>
  <si>
    <t>915721111R00</t>
  </si>
  <si>
    <t>Vodorovné značení krytů stříkané barvou, bílou, stopčar, zeber, stínů, šipek, nápisů, přechodů apod.</t>
  </si>
  <si>
    <t>F2 : 24</t>
  </si>
  <si>
    <t>915791111R00</t>
  </si>
  <si>
    <t>Předznačení pro vodorovné značení pro dělící čáry, vodící proužky</t>
  </si>
  <si>
    <t>stříkané barvou nebo prováděné z nátěrových hmot</t>
  </si>
  <si>
    <t>F3 : 50</t>
  </si>
  <si>
    <t>915791112R00</t>
  </si>
  <si>
    <t xml:space="preserve">Předznačení pro vodorovné značení pro stopčáry, zebry,stíny, šipky, nápisy, přechody </t>
  </si>
  <si>
    <t>F4 : 24</t>
  </si>
  <si>
    <t>917862111R00</t>
  </si>
  <si>
    <t>Osazení silničního nebo chodníkového obrubníku stojatého, s boční opěrou z betonu prostého, do lože z betonu prostého C 12/15</t>
  </si>
  <si>
    <t>S dodáním hmot pro lože tl. 80-100 mm.</t>
  </si>
  <si>
    <t>D4 : 157</t>
  </si>
  <si>
    <t>919731123R00</t>
  </si>
  <si>
    <t>Zarovnání styčné plochy podkladu nebo krytu živičné, tloušťky přes 100 do 200 mm</t>
  </si>
  <si>
    <t>podél vybourané části komunikace nebo zpevněné plochy</t>
  </si>
  <si>
    <t>vč. opravy spáry</t>
  </si>
  <si>
    <t>B17 : 99,5</t>
  </si>
  <si>
    <t>40445044.AR</t>
  </si>
  <si>
    <t>značka dopravní silniční svislá; informativní provozní IP4b-IP7,IP10; tvar čtverec; 500 mm; štít z pozink.plechu s dvoj.ohybem,retroref.folie I.tř.; záruka 7 let</t>
  </si>
  <si>
    <t>F6 : 2</t>
  </si>
  <si>
    <t>404459503R</t>
  </si>
  <si>
    <t>příslušenství k dopr.značení sloupek Fe 60 pozinkovaný, délka 3000 mm</t>
  </si>
  <si>
    <t>F8 : 2</t>
  </si>
  <si>
    <t>404459516R</t>
  </si>
  <si>
    <t>příslušenství k dopr.značení kotevní patka pr.60 kompletní, čtyřkotevní včetně šroubů a krytek</t>
  </si>
  <si>
    <t>404459540R</t>
  </si>
  <si>
    <t>příslušenství k dopr.značení plastové víčko na sloupek pr. 60 mm</t>
  </si>
  <si>
    <t>59217410R</t>
  </si>
  <si>
    <t>obrubník chodníkový materiál beton; l = 1000,0 mm; š = 100,0 mm; h = 250,0 mm; barva šedá</t>
  </si>
  <si>
    <t>D9 : 36,36</t>
  </si>
  <si>
    <t>59217450R</t>
  </si>
  <si>
    <t>obrubník silniční materiál beton; l = 1000,0 mm; š = 150,0 mm; h = 250,0 mm; barva šedá</t>
  </si>
  <si>
    <t>D5 : 96,96</t>
  </si>
  <si>
    <t>59217476R</t>
  </si>
  <si>
    <t>obrubník silniční nájezdový; materiál beton; l = 1000,0 mm; š = 150,0 mm; h = 150,0 mm; barva šedá</t>
  </si>
  <si>
    <t>D6 : 20,2</t>
  </si>
  <si>
    <t>59217480R</t>
  </si>
  <si>
    <t>obrubník silniční přechodový levý; materiál beton; l = 1000,0 mm; š = 150,0 mm; výškový rozsah h = 150 až 250 mm; barva šedá</t>
  </si>
  <si>
    <t>D7 : 3,03</t>
  </si>
  <si>
    <t>59217481R</t>
  </si>
  <si>
    <t>obrubník silniční přechodový pravý; materiál beton; l = 1000,0 mm; š = 150,0 mm; výškový rozsah h = 150 až 250 mm; barva šedá</t>
  </si>
  <si>
    <t>D8 : 2,02</t>
  </si>
  <si>
    <t>979082213R00</t>
  </si>
  <si>
    <t>Vodorovná doprava suti po suchu do 1 km</t>
  </si>
  <si>
    <t>t</t>
  </si>
  <si>
    <t>G4 : 254,36</t>
  </si>
  <si>
    <t>979082219R00</t>
  </si>
  <si>
    <t>Příplatek za dopravu suti po suchu za další 1 km</t>
  </si>
  <si>
    <t>G5 : 2289,24</t>
  </si>
  <si>
    <t>979084216R00</t>
  </si>
  <si>
    <t>Vodorovná doprava vybour. hmot po suchu do 5 km</t>
  </si>
  <si>
    <t>G6 : 8,56</t>
  </si>
  <si>
    <t>979084219R00</t>
  </si>
  <si>
    <t>Příplatek k dopravě vybour.hmot za dalších 5 km</t>
  </si>
  <si>
    <t>G7 : 8,56</t>
  </si>
  <si>
    <t>979990104PC</t>
  </si>
  <si>
    <t>Poplatek za skládku suti - beton nad 30x30 cm</t>
  </si>
  <si>
    <t>G9 : 8,56</t>
  </si>
  <si>
    <t>979990113PC</t>
  </si>
  <si>
    <t>Poplatek za skládku suti-obal.kam-asfalt nad 30x30</t>
  </si>
  <si>
    <t>G8 : 128,11</t>
  </si>
  <si>
    <t>979999973R00</t>
  </si>
  <si>
    <t>Poplatek za uložení, zemina a kamení, (skup.170504)</t>
  </si>
  <si>
    <t>801-3</t>
  </si>
  <si>
    <t>štěrky</t>
  </si>
  <si>
    <t>G10 : 128,11</t>
  </si>
  <si>
    <t>998223011R00</t>
  </si>
  <si>
    <t>jakékoliv délky objektu</t>
  </si>
  <si>
    <t>Přesun hmot</t>
  </si>
  <si>
    <t>POL7_0</t>
  </si>
  <si>
    <t xml:space="preserve">Hmotnosti z položek s pořadovými čísly: : </t>
  </si>
  <si>
    <t xml:space="preserve">16,17,18,19,20,21,22,23,24,25,26,27,28,29,31,32,35,37,41,42,43,44,45, : </t>
  </si>
  <si>
    <t>Součet: : 611,63557</t>
  </si>
  <si>
    <t>JKSO:</t>
  </si>
  <si>
    <t>822.24</t>
  </si>
  <si>
    <t>silnice III. třídy</t>
  </si>
  <si>
    <t>JKSO</t>
  </si>
  <si>
    <t xml:space="preserve"> m2</t>
  </si>
  <si>
    <t>kryt (materiál konstrukce krytu) z kameniva obalovaného živicí</t>
  </si>
  <si>
    <t>JKSOChar</t>
  </si>
  <si>
    <t>rekonstrukce a modernizace objektu s rozšířením a opravou</t>
  </si>
  <si>
    <t>JKSOAkce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</si>
</sst>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0" fontId="20" fillId="0" borderId="0" xfId="0" applyFont="1" applyAlignment="1">
      <alignment wrapText="1"/>
    </xf>
    <xf numFmtId="165" fontId="19" fillId="0" borderId="0" xfId="0" quotePrefix="1" applyNumberFormat="1" applyFont="1" applyAlignment="1">
      <alignment horizontal="left" vertical="top"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3" fillId="2" borderId="0" xfId="0" applyFont="1" applyFill="1" applyAlignment="1">
      <alignment horizontal="left"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0" fillId="0" borderId="18" xfId="0" applyBorder="1" applyAlignment="1">
      <alignment vertical="top"/>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r-app\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39"/>
  <sheetViews>
    <sheetView showGridLines="0" tabSelected="1" topLeftCell="B1"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 min="52" max="52" width="94.5546875" customWidth="1"/>
  </cols>
  <sheetData>
    <row r="1" spans="1:15" ht="33.75" customHeight="1" x14ac:dyDescent="0.25">
      <c r="A1" s="46" t="s">
        <v>36</v>
      </c>
      <c r="B1" s="226" t="s">
        <v>41</v>
      </c>
      <c r="C1" s="227"/>
      <c r="D1" s="227"/>
      <c r="E1" s="227"/>
      <c r="F1" s="227"/>
      <c r="G1" s="227"/>
      <c r="H1" s="227"/>
      <c r="I1" s="227"/>
      <c r="J1" s="228"/>
    </row>
    <row r="2" spans="1:15" ht="36" customHeight="1" x14ac:dyDescent="0.25">
      <c r="A2" s="2"/>
      <c r="B2" s="72" t="s">
        <v>22</v>
      </c>
      <c r="C2" s="73"/>
      <c r="D2" s="74" t="s">
        <v>43</v>
      </c>
      <c r="E2" s="232" t="s">
        <v>44</v>
      </c>
      <c r="F2" s="233"/>
      <c r="G2" s="233"/>
      <c r="H2" s="233"/>
      <c r="I2" s="233"/>
      <c r="J2" s="234"/>
      <c r="O2" s="1"/>
    </row>
    <row r="3" spans="1:15" ht="27" hidden="1" customHeight="1" x14ac:dyDescent="0.25">
      <c r="A3" s="2"/>
      <c r="B3" s="75"/>
      <c r="C3" s="73"/>
      <c r="D3" s="76"/>
      <c r="E3" s="235"/>
      <c r="F3" s="236"/>
      <c r="G3" s="236"/>
      <c r="H3" s="236"/>
      <c r="I3" s="236"/>
      <c r="J3" s="237"/>
    </row>
    <row r="4" spans="1:15" ht="23.25" customHeight="1" x14ac:dyDescent="0.25">
      <c r="A4" s="2"/>
      <c r="B4" s="77"/>
      <c r="C4" s="78"/>
      <c r="D4" s="79"/>
      <c r="E4" s="216"/>
      <c r="F4" s="216"/>
      <c r="G4" s="216"/>
      <c r="H4" s="216"/>
      <c r="I4" s="216"/>
      <c r="J4" s="217"/>
    </row>
    <row r="5" spans="1:15" ht="24" customHeight="1" x14ac:dyDescent="0.25">
      <c r="A5" s="2"/>
      <c r="B5" s="30" t="s">
        <v>42</v>
      </c>
      <c r="D5" s="220" t="s">
        <v>45</v>
      </c>
      <c r="E5" s="221"/>
      <c r="F5" s="221"/>
      <c r="G5" s="221"/>
      <c r="H5" s="18" t="s">
        <v>40</v>
      </c>
      <c r="I5" s="82" t="s">
        <v>49</v>
      </c>
      <c r="J5" s="8"/>
    </row>
    <row r="6" spans="1:15" ht="15.75" customHeight="1" x14ac:dyDescent="0.25">
      <c r="A6" s="2"/>
      <c r="B6" s="27"/>
      <c r="C6" s="52"/>
      <c r="D6" s="222" t="s">
        <v>46</v>
      </c>
      <c r="E6" s="223"/>
      <c r="F6" s="223"/>
      <c r="G6" s="223"/>
      <c r="H6" s="18" t="s">
        <v>34</v>
      </c>
      <c r="I6" s="82" t="s">
        <v>50</v>
      </c>
      <c r="J6" s="8"/>
    </row>
    <row r="7" spans="1:15" ht="15.75" customHeight="1" x14ac:dyDescent="0.25">
      <c r="A7" s="2"/>
      <c r="B7" s="28"/>
      <c r="C7" s="53"/>
      <c r="D7" s="81" t="s">
        <v>48</v>
      </c>
      <c r="E7" s="224" t="s">
        <v>47</v>
      </c>
      <c r="F7" s="225"/>
      <c r="G7" s="225"/>
      <c r="H7" s="23"/>
      <c r="I7" s="22"/>
      <c r="J7" s="33"/>
    </row>
    <row r="8" spans="1:15" ht="24" hidden="1" customHeight="1" x14ac:dyDescent="0.25">
      <c r="A8" s="2"/>
      <c r="B8" s="30" t="s">
        <v>20</v>
      </c>
      <c r="D8" s="80" t="s">
        <v>51</v>
      </c>
      <c r="H8" s="18" t="s">
        <v>40</v>
      </c>
      <c r="I8" s="82" t="s">
        <v>55</v>
      </c>
      <c r="J8" s="8"/>
    </row>
    <row r="9" spans="1:15" ht="15.75" hidden="1" customHeight="1" x14ac:dyDescent="0.25">
      <c r="A9" s="2"/>
      <c r="B9" s="2"/>
      <c r="D9" s="80" t="s">
        <v>52</v>
      </c>
      <c r="H9" s="18" t="s">
        <v>34</v>
      </c>
      <c r="I9" s="82" t="s">
        <v>56</v>
      </c>
      <c r="J9" s="8"/>
    </row>
    <row r="10" spans="1:15" ht="15.75" hidden="1" customHeight="1" x14ac:dyDescent="0.25">
      <c r="A10" s="2"/>
      <c r="B10" s="34"/>
      <c r="C10" s="53"/>
      <c r="D10" s="81" t="s">
        <v>54</v>
      </c>
      <c r="E10" s="83" t="s">
        <v>53</v>
      </c>
      <c r="F10" s="23"/>
      <c r="G10" s="14"/>
      <c r="H10" s="14"/>
      <c r="I10" s="35"/>
      <c r="J10" s="33"/>
    </row>
    <row r="11" spans="1:15" ht="24" customHeight="1" x14ac:dyDescent="0.25">
      <c r="A11" s="2"/>
      <c r="B11" s="30" t="s">
        <v>19</v>
      </c>
      <c r="D11" s="239"/>
      <c r="E11" s="239"/>
      <c r="F11" s="239"/>
      <c r="G11" s="239"/>
      <c r="H11" s="18" t="s">
        <v>40</v>
      </c>
      <c r="I11" s="84"/>
      <c r="J11" s="8"/>
    </row>
    <row r="12" spans="1:15" ht="15.75" customHeight="1" x14ac:dyDescent="0.25">
      <c r="A12" s="2"/>
      <c r="B12" s="27"/>
      <c r="C12" s="52"/>
      <c r="D12" s="215"/>
      <c r="E12" s="215"/>
      <c r="F12" s="215"/>
      <c r="G12" s="215"/>
      <c r="H12" s="18" t="s">
        <v>34</v>
      </c>
      <c r="I12" s="84"/>
      <c r="J12" s="8"/>
    </row>
    <row r="13" spans="1:15" ht="15.75" customHeight="1" x14ac:dyDescent="0.25">
      <c r="A13" s="2"/>
      <c r="B13" s="28"/>
      <c r="C13" s="53"/>
      <c r="D13" s="85"/>
      <c r="E13" s="218"/>
      <c r="F13" s="219"/>
      <c r="G13" s="219"/>
      <c r="H13" s="19"/>
      <c r="I13" s="22"/>
      <c r="J13" s="33"/>
    </row>
    <row r="14" spans="1:15" ht="24" customHeight="1" x14ac:dyDescent="0.25">
      <c r="A14" s="2"/>
      <c r="B14" s="42" t="s">
        <v>21</v>
      </c>
      <c r="C14" s="54"/>
      <c r="D14" s="55"/>
      <c r="E14" s="56"/>
      <c r="F14" s="43"/>
      <c r="G14" s="43"/>
      <c r="H14" s="44"/>
      <c r="I14" s="43"/>
      <c r="J14" s="45"/>
    </row>
    <row r="15" spans="1:15" ht="32.25" customHeight="1" x14ac:dyDescent="0.25">
      <c r="A15" s="2"/>
      <c r="B15" s="34" t="s">
        <v>32</v>
      </c>
      <c r="C15" s="57"/>
      <c r="D15" s="51"/>
      <c r="E15" s="238"/>
      <c r="F15" s="238"/>
      <c r="G15" s="240"/>
      <c r="H15" s="240"/>
      <c r="I15" s="240" t="s">
        <v>29</v>
      </c>
      <c r="J15" s="241"/>
    </row>
    <row r="16" spans="1:15" ht="23.25" customHeight="1" x14ac:dyDescent="0.25">
      <c r="A16" s="139" t="s">
        <v>24</v>
      </c>
      <c r="B16" s="37" t="s">
        <v>24</v>
      </c>
      <c r="C16" s="58"/>
      <c r="D16" s="59"/>
      <c r="E16" s="204"/>
      <c r="F16" s="205"/>
      <c r="G16" s="204"/>
      <c r="H16" s="205"/>
      <c r="I16" s="204">
        <f>SUMIF(F128:F135,A16,I128:I135)+SUMIF(F128:F135,"PSU",I128:I135)</f>
        <v>0</v>
      </c>
      <c r="J16" s="206"/>
    </row>
    <row r="17" spans="1:10" ht="23.25" customHeight="1" x14ac:dyDescent="0.25">
      <c r="A17" s="139" t="s">
        <v>25</v>
      </c>
      <c r="B17" s="37" t="s">
        <v>25</v>
      </c>
      <c r="C17" s="58"/>
      <c r="D17" s="59"/>
      <c r="E17" s="204"/>
      <c r="F17" s="205"/>
      <c r="G17" s="204"/>
      <c r="H17" s="205"/>
      <c r="I17" s="204">
        <f>SUMIF(F128:F135,A17,I128:I135)</f>
        <v>0</v>
      </c>
      <c r="J17" s="206"/>
    </row>
    <row r="18" spans="1:10" ht="23.25" customHeight="1" x14ac:dyDescent="0.25">
      <c r="A18" s="139" t="s">
        <v>26</v>
      </c>
      <c r="B18" s="37" t="s">
        <v>26</v>
      </c>
      <c r="C18" s="58"/>
      <c r="D18" s="59"/>
      <c r="E18" s="204"/>
      <c r="F18" s="205"/>
      <c r="G18" s="204"/>
      <c r="H18" s="205"/>
      <c r="I18" s="204">
        <f>SUMIF(F128:F135,A18,I128:I135)</f>
        <v>0</v>
      </c>
      <c r="J18" s="206"/>
    </row>
    <row r="19" spans="1:10" ht="23.25" customHeight="1" x14ac:dyDescent="0.25">
      <c r="A19" s="139" t="s">
        <v>131</v>
      </c>
      <c r="B19" s="37" t="s">
        <v>27</v>
      </c>
      <c r="C19" s="58"/>
      <c r="D19" s="59"/>
      <c r="E19" s="204"/>
      <c r="F19" s="205"/>
      <c r="G19" s="204"/>
      <c r="H19" s="205"/>
      <c r="I19" s="204">
        <f>SUMIF(F128:F135,A19,I128:I135)</f>
        <v>0</v>
      </c>
      <c r="J19" s="206"/>
    </row>
    <row r="20" spans="1:10" ht="23.25" customHeight="1" x14ac:dyDescent="0.25">
      <c r="A20" s="139" t="s">
        <v>132</v>
      </c>
      <c r="B20" s="37" t="s">
        <v>28</v>
      </c>
      <c r="C20" s="58"/>
      <c r="D20" s="59"/>
      <c r="E20" s="204"/>
      <c r="F20" s="205"/>
      <c r="G20" s="204"/>
      <c r="H20" s="205"/>
      <c r="I20" s="204">
        <f>SUMIF(F128:F135,A20,I128:I135)</f>
        <v>0</v>
      </c>
      <c r="J20" s="206"/>
    </row>
    <row r="21" spans="1:10" ht="23.25" customHeight="1" x14ac:dyDescent="0.25">
      <c r="A21" s="2"/>
      <c r="B21" s="47" t="s">
        <v>29</v>
      </c>
      <c r="C21" s="60"/>
      <c r="D21" s="61"/>
      <c r="E21" s="207"/>
      <c r="F21" s="242"/>
      <c r="G21" s="207"/>
      <c r="H21" s="242"/>
      <c r="I21" s="207">
        <f>SUM(I16:J20)</f>
        <v>0</v>
      </c>
      <c r="J21" s="208"/>
    </row>
    <row r="22" spans="1:10" ht="33" customHeight="1" x14ac:dyDescent="0.25">
      <c r="A22" s="2"/>
      <c r="B22" s="41" t="s">
        <v>33</v>
      </c>
      <c r="C22" s="58"/>
      <c r="D22" s="59"/>
      <c r="E22" s="62"/>
      <c r="F22" s="38"/>
      <c r="G22" s="32"/>
      <c r="H22" s="32"/>
      <c r="I22" s="32"/>
      <c r="J22" s="39"/>
    </row>
    <row r="23" spans="1:10" ht="23.25" customHeight="1" x14ac:dyDescent="0.25">
      <c r="A23" s="2">
        <f>ZakladDPHSni*SazbaDPH1/100</f>
        <v>0</v>
      </c>
      <c r="B23" s="37" t="s">
        <v>12</v>
      </c>
      <c r="C23" s="58"/>
      <c r="D23" s="59"/>
      <c r="E23" s="63">
        <v>15</v>
      </c>
      <c r="F23" s="38" t="s">
        <v>0</v>
      </c>
      <c r="G23" s="202">
        <f>ZakladDPHSniVypocet</f>
        <v>0</v>
      </c>
      <c r="H23" s="203"/>
      <c r="I23" s="203"/>
      <c r="J23" s="39" t="str">
        <f t="shared" ref="J23:J28" si="0">Mena</f>
        <v>CZK</v>
      </c>
    </row>
    <row r="24" spans="1:10" ht="23.25" customHeight="1" x14ac:dyDescent="0.25">
      <c r="A24" s="2">
        <f>(A23-INT(A23))*100</f>
        <v>0</v>
      </c>
      <c r="B24" s="37" t="s">
        <v>13</v>
      </c>
      <c r="C24" s="58"/>
      <c r="D24" s="59"/>
      <c r="E24" s="63">
        <f>SazbaDPH1</f>
        <v>15</v>
      </c>
      <c r="F24" s="38" t="s">
        <v>0</v>
      </c>
      <c r="G24" s="200">
        <f>A23</f>
        <v>0</v>
      </c>
      <c r="H24" s="201"/>
      <c r="I24" s="201"/>
      <c r="J24" s="39" t="str">
        <f t="shared" si="0"/>
        <v>CZK</v>
      </c>
    </row>
    <row r="25" spans="1:10" ht="23.25" customHeight="1" x14ac:dyDescent="0.25">
      <c r="A25" s="2">
        <f>ZakladDPHZakl*SazbaDPH2/100</f>
        <v>0</v>
      </c>
      <c r="B25" s="37" t="s">
        <v>14</v>
      </c>
      <c r="C25" s="58"/>
      <c r="D25" s="59"/>
      <c r="E25" s="63">
        <v>21</v>
      </c>
      <c r="F25" s="38" t="s">
        <v>0</v>
      </c>
      <c r="G25" s="202">
        <f>ZakladDPHZaklVypocet</f>
        <v>0</v>
      </c>
      <c r="H25" s="203"/>
      <c r="I25" s="203"/>
      <c r="J25" s="39" t="str">
        <f t="shared" si="0"/>
        <v>CZK</v>
      </c>
    </row>
    <row r="26" spans="1:10" ht="23.25" customHeight="1" x14ac:dyDescent="0.25">
      <c r="A26" s="2">
        <f>(A25-INT(A25))*100</f>
        <v>0</v>
      </c>
      <c r="B26" s="31" t="s">
        <v>15</v>
      </c>
      <c r="C26" s="64"/>
      <c r="D26" s="51"/>
      <c r="E26" s="65">
        <f>SazbaDPH2</f>
        <v>21</v>
      </c>
      <c r="F26" s="29" t="s">
        <v>0</v>
      </c>
      <c r="G26" s="229">
        <f>A25</f>
        <v>0</v>
      </c>
      <c r="H26" s="230"/>
      <c r="I26" s="230"/>
      <c r="J26" s="36" t="str">
        <f t="shared" si="0"/>
        <v>CZK</v>
      </c>
    </row>
    <row r="27" spans="1:10" ht="23.25" customHeight="1" thickBot="1" x14ac:dyDescent="0.3">
      <c r="A27" s="2">
        <f>ZakladDPHSni+DPHSni+ZakladDPHZakl+DPHZakl</f>
        <v>0</v>
      </c>
      <c r="B27" s="30" t="s">
        <v>4</v>
      </c>
      <c r="C27" s="66"/>
      <c r="D27" s="67"/>
      <c r="E27" s="66"/>
      <c r="F27" s="16"/>
      <c r="G27" s="231">
        <f>CenaCelkem-(ZakladDPHSni+DPHSni+ZakladDPHZakl+DPHZakl)</f>
        <v>0</v>
      </c>
      <c r="H27" s="231"/>
      <c r="I27" s="231"/>
      <c r="J27" s="40" t="str">
        <f t="shared" si="0"/>
        <v>CZK</v>
      </c>
    </row>
    <row r="28" spans="1:10" ht="27.75" hidden="1" customHeight="1" thickBot="1" x14ac:dyDescent="0.3">
      <c r="A28" s="2"/>
      <c r="B28" s="111" t="s">
        <v>23</v>
      </c>
      <c r="C28" s="112"/>
      <c r="D28" s="112"/>
      <c r="E28" s="113"/>
      <c r="F28" s="114"/>
      <c r="G28" s="210">
        <f>ZakladDPHSniVypocet+ZakladDPHZaklVypocet</f>
        <v>0</v>
      </c>
      <c r="H28" s="210"/>
      <c r="I28" s="210"/>
      <c r="J28" s="115" t="str">
        <f t="shared" si="0"/>
        <v>CZK</v>
      </c>
    </row>
    <row r="29" spans="1:10" ht="27.75" customHeight="1" thickBot="1" x14ac:dyDescent="0.3">
      <c r="A29" s="2">
        <f>(A27-INT(A27))*100</f>
        <v>0</v>
      </c>
      <c r="B29" s="111" t="s">
        <v>35</v>
      </c>
      <c r="C29" s="116"/>
      <c r="D29" s="116"/>
      <c r="E29" s="116"/>
      <c r="F29" s="117"/>
      <c r="G29" s="209">
        <f>IF(A29&gt;50, ROUNDUP(A27, 0), ROUNDDOWN(A27, 0))</f>
        <v>0</v>
      </c>
      <c r="H29" s="209"/>
      <c r="I29" s="209"/>
      <c r="J29" s="118" t="s">
        <v>65</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52" ht="47.25" customHeight="1" x14ac:dyDescent="0.25">
      <c r="A33" s="2"/>
      <c r="B33" s="2"/>
      <c r="J33" s="9"/>
    </row>
    <row r="34" spans="1:52" s="21" customFormat="1" ht="18.75" customHeight="1" x14ac:dyDescent="0.25">
      <c r="A34" s="20"/>
      <c r="B34" s="20"/>
      <c r="C34" s="70"/>
      <c r="D34" s="211"/>
      <c r="E34" s="212"/>
      <c r="G34" s="213"/>
      <c r="H34" s="214"/>
      <c r="I34" s="214"/>
      <c r="J34" s="24"/>
    </row>
    <row r="35" spans="1:52" ht="12.75" customHeight="1" x14ac:dyDescent="0.25">
      <c r="A35" s="2"/>
      <c r="B35" s="2"/>
      <c r="D35" s="199" t="s">
        <v>2</v>
      </c>
      <c r="E35" s="199"/>
      <c r="H35" s="10" t="s">
        <v>3</v>
      </c>
      <c r="J35" s="9"/>
    </row>
    <row r="36" spans="1:52" ht="13.5" customHeight="1" thickBot="1" x14ac:dyDescent="0.3">
      <c r="A36" s="11"/>
      <c r="B36" s="11"/>
      <c r="C36" s="71"/>
      <c r="D36" s="71"/>
      <c r="E36" s="71"/>
      <c r="F36" s="12"/>
      <c r="G36" s="12"/>
      <c r="H36" s="12"/>
      <c r="I36" s="12"/>
      <c r="J36" s="13"/>
    </row>
    <row r="37" spans="1:52" ht="27" customHeight="1" x14ac:dyDescent="0.25">
      <c r="B37" s="88" t="s">
        <v>16</v>
      </c>
      <c r="C37" s="89"/>
      <c r="D37" s="89"/>
      <c r="E37" s="89"/>
      <c r="F37" s="90"/>
      <c r="G37" s="90"/>
      <c r="H37" s="90"/>
      <c r="I37" s="90"/>
      <c r="J37" s="91"/>
    </row>
    <row r="38" spans="1:52" ht="25.5" customHeight="1" x14ac:dyDescent="0.25">
      <c r="A38" s="87" t="s">
        <v>37</v>
      </c>
      <c r="B38" s="92" t="s">
        <v>17</v>
      </c>
      <c r="C38" s="93" t="s">
        <v>5</v>
      </c>
      <c r="D38" s="93"/>
      <c r="E38" s="93"/>
      <c r="F38" s="94" t="str">
        <f>B23</f>
        <v>Základ pro sníženou DPH</v>
      </c>
      <c r="G38" s="94" t="str">
        <f>B25</f>
        <v>Základ pro základní DPH</v>
      </c>
      <c r="H38" s="95" t="s">
        <v>18</v>
      </c>
      <c r="I38" s="95" t="s">
        <v>1</v>
      </c>
      <c r="J38" s="96" t="s">
        <v>0</v>
      </c>
    </row>
    <row r="39" spans="1:52" ht="25.5" hidden="1" customHeight="1" x14ac:dyDescent="0.25">
      <c r="A39" s="87">
        <v>1</v>
      </c>
      <c r="B39" s="97" t="s">
        <v>57</v>
      </c>
      <c r="C39" s="194"/>
      <c r="D39" s="194"/>
      <c r="E39" s="194"/>
      <c r="F39" s="98">
        <f>'VON 001 Naklady'!AE18+'SO 01 1 Pol'!AE144</f>
        <v>0</v>
      </c>
      <c r="G39" s="99">
        <f>'VON 001 Naklady'!AF18+'SO 01 1 Pol'!AF144</f>
        <v>0</v>
      </c>
      <c r="H39" s="100">
        <f t="shared" ref="H39:H44" si="1">(F39*SazbaDPH1/100)+(G39*SazbaDPH2/100)</f>
        <v>0</v>
      </c>
      <c r="I39" s="100">
        <f>F39+G39+H39</f>
        <v>0</v>
      </c>
      <c r="J39" s="101" t="str">
        <f>IF(_xlfn.SINGLE(CenaCelkemVypocet)=0,"",I39/_xlfn.SINGLE(CenaCelkemVypocet)*100)</f>
        <v/>
      </c>
    </row>
    <row r="40" spans="1:52" ht="25.5" customHeight="1" x14ac:dyDescent="0.25">
      <c r="A40" s="87">
        <v>2</v>
      </c>
      <c r="B40" s="102"/>
      <c r="C40" s="198" t="s">
        <v>58</v>
      </c>
      <c r="D40" s="198"/>
      <c r="E40" s="198"/>
      <c r="F40" s="103">
        <f>'VON 001 Naklady'!AE18</f>
        <v>0</v>
      </c>
      <c r="G40" s="104">
        <f>'VON 001 Naklady'!AF18</f>
        <v>0</v>
      </c>
      <c r="H40" s="104">
        <f t="shared" si="1"/>
        <v>0</v>
      </c>
      <c r="I40" s="104">
        <f>F40+G40+H40</f>
        <v>0</v>
      </c>
      <c r="J40" s="105" t="str">
        <f>IF(_xlfn.SINGLE(CenaCelkemVypocet)=0,"",I40/_xlfn.SINGLE(CenaCelkemVypocet)*100)</f>
        <v/>
      </c>
    </row>
    <row r="41" spans="1:52" ht="25.5" customHeight="1" x14ac:dyDescent="0.25">
      <c r="A41" s="87">
        <v>3</v>
      </c>
      <c r="B41" s="106" t="s">
        <v>59</v>
      </c>
      <c r="C41" s="194" t="s">
        <v>58</v>
      </c>
      <c r="D41" s="194"/>
      <c r="E41" s="194"/>
      <c r="F41" s="107">
        <f>'VON 001 Naklady'!AE18</f>
        <v>0</v>
      </c>
      <c r="G41" s="100">
        <f>'VON 001 Naklady'!AF18</f>
        <v>0</v>
      </c>
      <c r="H41" s="100">
        <f t="shared" si="1"/>
        <v>0</v>
      </c>
      <c r="I41" s="100">
        <f>F41+G41+H41</f>
        <v>0</v>
      </c>
      <c r="J41" s="101" t="str">
        <f>IF(_xlfn.SINGLE(CenaCelkemVypocet)=0,"",I41/_xlfn.SINGLE(CenaCelkemVypocet)*100)</f>
        <v/>
      </c>
    </row>
    <row r="42" spans="1:52" ht="25.5" customHeight="1" x14ac:dyDescent="0.25">
      <c r="A42" s="87">
        <v>2</v>
      </c>
      <c r="B42" s="102"/>
      <c r="C42" s="198" t="s">
        <v>60</v>
      </c>
      <c r="D42" s="198"/>
      <c r="E42" s="198"/>
      <c r="F42" s="103"/>
      <c r="G42" s="104"/>
      <c r="H42" s="104">
        <f t="shared" si="1"/>
        <v>0</v>
      </c>
      <c r="I42" s="104"/>
      <c r="J42" s="105"/>
    </row>
    <row r="43" spans="1:52" ht="25.5" customHeight="1" x14ac:dyDescent="0.25">
      <c r="A43" s="87">
        <v>2</v>
      </c>
      <c r="B43" s="102" t="s">
        <v>61</v>
      </c>
      <c r="C43" s="198" t="s">
        <v>62</v>
      </c>
      <c r="D43" s="198"/>
      <c r="E43" s="198"/>
      <c r="F43" s="103">
        <f>'SO 01 1 Pol'!AE144</f>
        <v>0</v>
      </c>
      <c r="G43" s="104">
        <f>'SO 01 1 Pol'!AF144</f>
        <v>0</v>
      </c>
      <c r="H43" s="104">
        <f t="shared" si="1"/>
        <v>0</v>
      </c>
      <c r="I43" s="104">
        <f>F43+G43+H43</f>
        <v>0</v>
      </c>
      <c r="J43" s="105" t="str">
        <f>IF(_xlfn.SINGLE(CenaCelkemVypocet)=0,"",I43/_xlfn.SINGLE(CenaCelkemVypocet)*100)</f>
        <v/>
      </c>
    </row>
    <row r="44" spans="1:52" ht="25.5" customHeight="1" x14ac:dyDescent="0.25">
      <c r="A44" s="87">
        <v>3</v>
      </c>
      <c r="B44" s="106" t="s">
        <v>63</v>
      </c>
      <c r="C44" s="194" t="s">
        <v>62</v>
      </c>
      <c r="D44" s="194"/>
      <c r="E44" s="194"/>
      <c r="F44" s="107">
        <f>'SO 01 1 Pol'!AE144</f>
        <v>0</v>
      </c>
      <c r="G44" s="100">
        <f>'SO 01 1 Pol'!AF144</f>
        <v>0</v>
      </c>
      <c r="H44" s="100">
        <f t="shared" si="1"/>
        <v>0</v>
      </c>
      <c r="I44" s="100">
        <f>F44+G44+H44</f>
        <v>0</v>
      </c>
      <c r="J44" s="101" t="str">
        <f>IF(_xlfn.SINGLE(CenaCelkemVypocet)=0,"",I44/_xlfn.SINGLE(CenaCelkemVypocet)*100)</f>
        <v/>
      </c>
    </row>
    <row r="45" spans="1:52" ht="25.5" customHeight="1" x14ac:dyDescent="0.25">
      <c r="A45" s="87"/>
      <c r="B45" s="195" t="s">
        <v>64</v>
      </c>
      <c r="C45" s="196"/>
      <c r="D45" s="196"/>
      <c r="E45" s="197"/>
      <c r="F45" s="108">
        <f>SUMIF(A39:A44,"=1",F39:F44)</f>
        <v>0</v>
      </c>
      <c r="G45" s="109">
        <f>SUMIF(A39:A44,"=1",G39:G44)</f>
        <v>0</v>
      </c>
      <c r="H45" s="109">
        <f>SUMIF(A39:A44,"=1",H39:H44)</f>
        <v>0</v>
      </c>
      <c r="I45" s="109">
        <f>SUMIF(A39:A44,"=1",I39:I44)</f>
        <v>0</v>
      </c>
      <c r="J45" s="110">
        <f>SUMIF(A39:A44,"=1",J39:J44)</f>
        <v>0</v>
      </c>
    </row>
    <row r="47" spans="1:52" x14ac:dyDescent="0.25">
      <c r="A47" t="s">
        <v>66</v>
      </c>
      <c r="B47" t="s">
        <v>67</v>
      </c>
    </row>
    <row r="48" spans="1:52" x14ac:dyDescent="0.25">
      <c r="B48" s="193" t="s">
        <v>68</v>
      </c>
      <c r="C48" s="193"/>
      <c r="D48" s="193"/>
      <c r="E48" s="193"/>
      <c r="F48" s="193"/>
      <c r="G48" s="193"/>
      <c r="H48" s="193"/>
      <c r="I48" s="193"/>
      <c r="J48" s="193"/>
      <c r="AZ48" s="119" t="str">
        <f>B48</f>
        <v>1. PODMÍNKY PRO ZPRACOVÁNÍ NABÍDKOVÉ CENY</v>
      </c>
    </row>
    <row r="50" spans="2:52" x14ac:dyDescent="0.25">
      <c r="B50" s="193" t="s">
        <v>69</v>
      </c>
      <c r="C50" s="193"/>
      <c r="D50" s="193"/>
      <c r="E50" s="193"/>
      <c r="F50" s="193"/>
      <c r="G50" s="193"/>
      <c r="H50" s="193"/>
      <c r="I50" s="193"/>
      <c r="J50" s="193"/>
      <c r="AZ50" s="119" t="str">
        <f>B50</f>
        <v xml:space="preserve">        Preambule</v>
      </c>
    </row>
    <row r="52" spans="2:52" ht="52.8" x14ac:dyDescent="0.25">
      <c r="B52" s="193" t="s">
        <v>70</v>
      </c>
      <c r="C52" s="193"/>
      <c r="D52" s="193"/>
      <c r="E52" s="193"/>
      <c r="F52" s="193"/>
      <c r="G52" s="193"/>
      <c r="H52" s="193"/>
      <c r="I52" s="193"/>
      <c r="J52" s="193"/>
      <c r="AZ52" s="119" t="str">
        <f>B52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3" spans="2:52" ht="52.8" x14ac:dyDescent="0.25">
      <c r="B53" s="193" t="s">
        <v>71</v>
      </c>
      <c r="C53" s="193"/>
      <c r="D53" s="193"/>
      <c r="E53" s="193"/>
      <c r="F53" s="193"/>
      <c r="G53" s="193"/>
      <c r="H53" s="193"/>
      <c r="I53" s="193"/>
      <c r="J53" s="193"/>
      <c r="AZ53" s="119" t="str">
        <f>B53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5" spans="2:52" x14ac:dyDescent="0.25">
      <c r="B55" s="193" t="s">
        <v>72</v>
      </c>
      <c r="C55" s="193"/>
      <c r="D55" s="193"/>
      <c r="E55" s="193"/>
      <c r="F55" s="193"/>
      <c r="G55" s="193"/>
      <c r="H55" s="193"/>
      <c r="I55" s="193"/>
      <c r="J55" s="193"/>
      <c r="AZ55" s="119" t="str">
        <f>B55</f>
        <v xml:space="preserve">        Vymezení některých pojmů</v>
      </c>
    </row>
    <row r="58" spans="2:52" x14ac:dyDescent="0.25">
      <c r="B58" s="193" t="s">
        <v>73</v>
      </c>
      <c r="C58" s="193"/>
      <c r="D58" s="193"/>
      <c r="E58" s="193"/>
      <c r="F58" s="193"/>
      <c r="G58" s="193"/>
      <c r="H58" s="193"/>
      <c r="I58" s="193"/>
      <c r="J58" s="193"/>
      <c r="AZ58" s="119" t="str">
        <f t="shared" ref="AZ58:AZ63" si="2">B58</f>
        <v>Pro účely zpracování nabídkové ceny se jsou použity některé pojmy, pod kterými se rozumí:</v>
      </c>
    </row>
    <row r="59" spans="2:52" ht="39.6" x14ac:dyDescent="0.25">
      <c r="B59" s="193" t="s">
        <v>74</v>
      </c>
      <c r="C59" s="193"/>
      <c r="D59" s="193"/>
      <c r="E59" s="193"/>
      <c r="F59" s="193"/>
      <c r="G59" s="193"/>
      <c r="H59" s="193"/>
      <c r="I59" s="193"/>
      <c r="J59" s="193"/>
      <c r="AZ59" s="119" t="str">
        <f t="shared" si="2"/>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0" spans="2:52" ht="39.6" x14ac:dyDescent="0.25">
      <c r="B60" s="193" t="s">
        <v>75</v>
      </c>
      <c r="C60" s="193"/>
      <c r="D60" s="193"/>
      <c r="E60" s="193"/>
      <c r="F60" s="193"/>
      <c r="G60" s="193"/>
      <c r="H60" s="193"/>
      <c r="I60" s="193"/>
      <c r="J60" s="193"/>
      <c r="AZ60" s="119" t="str">
        <f t="shared" si="2"/>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1" spans="2:52" ht="52.8" x14ac:dyDescent="0.25">
      <c r="B61" s="193" t="s">
        <v>76</v>
      </c>
      <c r="C61" s="193"/>
      <c r="D61" s="193"/>
      <c r="E61" s="193"/>
      <c r="F61" s="193"/>
      <c r="G61" s="193"/>
      <c r="H61" s="193"/>
      <c r="I61" s="193"/>
      <c r="J61" s="193"/>
      <c r="AZ61" s="119" t="str">
        <f t="shared" si="2"/>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2" spans="2:52" ht="79.2" x14ac:dyDescent="0.25">
      <c r="B62" s="193" t="s">
        <v>77</v>
      </c>
      <c r="C62" s="193"/>
      <c r="D62" s="193"/>
      <c r="E62" s="193"/>
      <c r="F62" s="193"/>
      <c r="G62" s="193"/>
      <c r="H62" s="193"/>
      <c r="I62" s="193"/>
      <c r="J62" s="193"/>
      <c r="AZ62" s="119" t="str">
        <f t="shared" si="2"/>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3" spans="2:52" ht="52.8" x14ac:dyDescent="0.25">
      <c r="B63" s="193" t="s">
        <v>78</v>
      </c>
      <c r="C63" s="193"/>
      <c r="D63" s="193"/>
      <c r="E63" s="193"/>
      <c r="F63" s="193"/>
      <c r="G63" s="193"/>
      <c r="H63" s="193"/>
      <c r="I63" s="193"/>
      <c r="J63" s="193"/>
      <c r="AZ63" s="119" t="str">
        <f t="shared" si="2"/>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5" spans="2:52" x14ac:dyDescent="0.25">
      <c r="B65" s="193" t="s">
        <v>79</v>
      </c>
      <c r="C65" s="193"/>
      <c r="D65" s="193"/>
      <c r="E65" s="193"/>
      <c r="F65" s="193"/>
      <c r="G65" s="193"/>
      <c r="H65" s="193"/>
      <c r="I65" s="193"/>
      <c r="J65" s="193"/>
      <c r="AZ65" s="119" t="str">
        <f>B65</f>
        <v xml:space="preserve">        Cenová soustava</v>
      </c>
    </row>
    <row r="67" spans="2:52" x14ac:dyDescent="0.25">
      <c r="B67" s="193" t="s">
        <v>80</v>
      </c>
      <c r="C67" s="193"/>
      <c r="D67" s="193"/>
      <c r="E67" s="193"/>
      <c r="F67" s="193"/>
      <c r="G67" s="193"/>
      <c r="H67" s="193"/>
      <c r="I67" s="193"/>
      <c r="J67" s="193"/>
      <c r="AZ67" s="119" t="str">
        <f>B67</f>
        <v xml:space="preserve">        Použitá cenová soustava</v>
      </c>
    </row>
    <row r="68" spans="2:52" ht="39.6" x14ac:dyDescent="0.25">
      <c r="B68" s="193" t="s">
        <v>81</v>
      </c>
      <c r="C68" s="193"/>
      <c r="D68" s="193"/>
      <c r="E68" s="193"/>
      <c r="F68" s="193"/>
      <c r="G68" s="193"/>
      <c r="H68" s="193"/>
      <c r="I68" s="193"/>
      <c r="J68" s="193"/>
      <c r="AZ68" s="119" t="str">
        <f>B68</f>
        <v>Soupisy stavebních prací, dodávek a služeb jsou zpracovány s použitím cenové soustavy zpracované společností RTS, a.s.. Položky z cenové soustavy mají uveden odkaz na cenovou soustavu včetně označení příslušného ceníku.</v>
      </c>
    </row>
    <row r="70" spans="2:52" x14ac:dyDescent="0.25">
      <c r="B70" s="193" t="s">
        <v>82</v>
      </c>
      <c r="C70" s="193"/>
      <c r="D70" s="193"/>
      <c r="E70" s="193"/>
      <c r="F70" s="193"/>
      <c r="G70" s="193"/>
      <c r="H70" s="193"/>
      <c r="I70" s="193"/>
      <c r="J70" s="193"/>
      <c r="AZ70" s="119" t="str">
        <f>B70</f>
        <v xml:space="preserve">        Technické podmínky</v>
      </c>
    </row>
    <row r="71" spans="2:52" ht="39.6" x14ac:dyDescent="0.25">
      <c r="B71" s="193" t="s">
        <v>83</v>
      </c>
      <c r="C71" s="193"/>
      <c r="D71" s="193"/>
      <c r="E71" s="193"/>
      <c r="F71" s="193"/>
      <c r="G71" s="193"/>
      <c r="H71" s="193"/>
      <c r="I71" s="193"/>
      <c r="J71" s="193"/>
      <c r="AZ71" s="119" t="str">
        <f>B71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3" spans="2:52" x14ac:dyDescent="0.25">
      <c r="B73" s="193" t="s">
        <v>84</v>
      </c>
      <c r="C73" s="193"/>
      <c r="D73" s="193"/>
      <c r="E73" s="193"/>
      <c r="F73" s="193"/>
      <c r="G73" s="193"/>
      <c r="H73" s="193"/>
      <c r="I73" s="193"/>
      <c r="J73" s="193"/>
      <c r="AZ73" s="119" t="str">
        <f>B73</f>
        <v>Individuální položky</v>
      </c>
    </row>
    <row r="74" spans="2:52" ht="39.6" x14ac:dyDescent="0.25">
      <c r="B74" s="193" t="s">
        <v>85</v>
      </c>
      <c r="C74" s="193"/>
      <c r="D74" s="193"/>
      <c r="E74" s="193"/>
      <c r="F74" s="193"/>
      <c r="G74" s="193"/>
      <c r="H74" s="193"/>
      <c r="I74" s="193"/>
      <c r="J74" s="193"/>
      <c r="AZ74" s="119" t="str">
        <f>B74</f>
        <v>Položky soupisu prací, které cenová soustava neobsahuje, jsou označeny popisem „vlastní“. Pro tyto položky jsou cenové a technické podmínky definovány jejich popisem, případně odkazem na konkrétní část příslušné dokumentace.</v>
      </c>
    </row>
    <row r="76" spans="2:52" x14ac:dyDescent="0.25">
      <c r="B76" s="193" t="s">
        <v>86</v>
      </c>
      <c r="C76" s="193"/>
      <c r="D76" s="193"/>
      <c r="E76" s="193"/>
      <c r="F76" s="193"/>
      <c r="G76" s="193"/>
      <c r="H76" s="193"/>
      <c r="I76" s="193"/>
      <c r="J76" s="193"/>
      <c r="AZ76" s="119" t="str">
        <f>B76</f>
        <v xml:space="preserve">        Závaznost a změna soupisu</v>
      </c>
    </row>
    <row r="78" spans="2:52" x14ac:dyDescent="0.25">
      <c r="B78" s="193" t="s">
        <v>87</v>
      </c>
      <c r="C78" s="193"/>
      <c r="D78" s="193"/>
      <c r="E78" s="193"/>
      <c r="F78" s="193"/>
      <c r="G78" s="193"/>
      <c r="H78" s="193"/>
      <c r="I78" s="193"/>
      <c r="J78" s="193"/>
      <c r="AZ78" s="119" t="str">
        <f>B78</f>
        <v xml:space="preserve">        Závaznost soupisu</v>
      </c>
    </row>
    <row r="79" spans="2:52" ht="39.6" x14ac:dyDescent="0.25">
      <c r="B79" s="193" t="s">
        <v>88</v>
      </c>
      <c r="C79" s="193"/>
      <c r="D79" s="193"/>
      <c r="E79" s="193"/>
      <c r="F79" s="193"/>
      <c r="G79" s="193"/>
      <c r="H79" s="193"/>
      <c r="I79" s="193"/>
      <c r="J79" s="193"/>
      <c r="AZ79" s="119" t="str">
        <f>B79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1" spans="2:52" x14ac:dyDescent="0.25">
      <c r="B81" s="193" t="s">
        <v>89</v>
      </c>
      <c r="C81" s="193"/>
      <c r="D81" s="193"/>
      <c r="E81" s="193"/>
      <c r="F81" s="193"/>
      <c r="G81" s="193"/>
      <c r="H81" s="193"/>
      <c r="I81" s="193"/>
      <c r="J81" s="193"/>
      <c r="AZ81" s="119" t="str">
        <f>B81</f>
        <v xml:space="preserve">        Zvláštní podmínky pro stanovení nabídkové ceny</v>
      </c>
    </row>
    <row r="83" spans="2:52" x14ac:dyDescent="0.25">
      <c r="B83" s="193" t="s">
        <v>90</v>
      </c>
      <c r="C83" s="193"/>
      <c r="D83" s="193"/>
      <c r="E83" s="193"/>
      <c r="F83" s="193"/>
      <c r="G83" s="193"/>
      <c r="H83" s="193"/>
      <c r="I83" s="193"/>
      <c r="J83" s="193"/>
      <c r="AZ83" s="119" t="str">
        <f>B83</f>
        <v xml:space="preserve">        Přeprava vybouraných hmot, suti a vytěžené zeminy</v>
      </c>
    </row>
    <row r="84" spans="2:52" ht="79.2" x14ac:dyDescent="0.25">
      <c r="B84" s="193" t="s">
        <v>91</v>
      </c>
      <c r="C84" s="193"/>
      <c r="D84" s="193"/>
      <c r="E84" s="193"/>
      <c r="F84" s="193"/>
      <c r="G84" s="193"/>
      <c r="H84" s="193"/>
      <c r="I84" s="193"/>
      <c r="J84" s="193"/>
      <c r="AZ84" s="119" t="str">
        <f>B84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6" spans="2:52" x14ac:dyDescent="0.25">
      <c r="B86" s="193" t="s">
        <v>92</v>
      </c>
      <c r="C86" s="193"/>
      <c r="D86" s="193"/>
      <c r="E86" s="193"/>
      <c r="F86" s="193"/>
      <c r="G86" s="193"/>
      <c r="H86" s="193"/>
      <c r="I86" s="193"/>
      <c r="J86" s="193"/>
      <c r="AZ86" s="119" t="str">
        <f>B86</f>
        <v xml:space="preserve">        Vnitrostaveništní přesun stavebního materiálu</v>
      </c>
    </row>
    <row r="87" spans="2:52" ht="52.8" x14ac:dyDescent="0.25">
      <c r="B87" s="193" t="s">
        <v>93</v>
      </c>
      <c r="C87" s="193"/>
      <c r="D87" s="193"/>
      <c r="E87" s="193"/>
      <c r="F87" s="193"/>
      <c r="G87" s="193"/>
      <c r="H87" s="193"/>
      <c r="I87" s="193"/>
      <c r="J87" s="193"/>
      <c r="AZ87" s="119" t="str">
        <f>B87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8" spans="2:52" ht="52.8" x14ac:dyDescent="0.25">
      <c r="B88" s="193" t="s">
        <v>94</v>
      </c>
      <c r="C88" s="193"/>
      <c r="D88" s="193"/>
      <c r="E88" s="193"/>
      <c r="F88" s="193"/>
      <c r="G88" s="193"/>
      <c r="H88" s="193"/>
      <c r="I88" s="193"/>
      <c r="J88" s="193"/>
      <c r="AZ88" s="119" t="str">
        <f>B88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0" spans="2:52" x14ac:dyDescent="0.25">
      <c r="B90" s="193" t="s">
        <v>95</v>
      </c>
      <c r="C90" s="193"/>
      <c r="D90" s="193"/>
      <c r="E90" s="193"/>
      <c r="F90" s="193"/>
      <c r="G90" s="193"/>
      <c r="H90" s="193"/>
      <c r="I90" s="193"/>
      <c r="J90" s="193"/>
      <c r="AZ90" s="119" t="str">
        <f>B90</f>
        <v xml:space="preserve">        Příplatky za ztížené podmínky prací</v>
      </c>
    </row>
    <row r="91" spans="2:52" ht="26.4" x14ac:dyDescent="0.25">
      <c r="B91" s="193" t="s">
        <v>96</v>
      </c>
      <c r="C91" s="193"/>
      <c r="D91" s="193"/>
      <c r="E91" s="193"/>
      <c r="F91" s="193"/>
      <c r="G91" s="193"/>
      <c r="H91" s="193"/>
      <c r="I91" s="193"/>
      <c r="J91" s="193"/>
      <c r="AZ91" s="119" t="str">
        <f>B91</f>
        <v>Pokud soupis položku příplatku za ztížené podmínky obsahuje, je dodavatel povinen ji ocenit bez ohledu na to, že tento příplatek dodavatel standardně neuplatňuje.</v>
      </c>
    </row>
    <row r="93" spans="2:52" x14ac:dyDescent="0.25">
      <c r="B93" s="193" t="s">
        <v>97</v>
      </c>
      <c r="C93" s="193"/>
      <c r="D93" s="193"/>
      <c r="E93" s="193"/>
      <c r="F93" s="193"/>
      <c r="G93" s="193"/>
      <c r="H93" s="193"/>
      <c r="I93" s="193"/>
      <c r="J93" s="193"/>
      <c r="AZ93" s="119" t="str">
        <f>B93</f>
        <v xml:space="preserve">        Vedlejší a ostatní náklady</v>
      </c>
    </row>
    <row r="94" spans="2:52" ht="26.4" x14ac:dyDescent="0.25">
      <c r="B94" s="193" t="s">
        <v>98</v>
      </c>
      <c r="C94" s="193"/>
      <c r="D94" s="193"/>
      <c r="E94" s="193"/>
      <c r="F94" s="193"/>
      <c r="G94" s="193"/>
      <c r="H94" s="193"/>
      <c r="I94" s="193"/>
      <c r="J94" s="193"/>
      <c r="AZ94" s="119" t="str">
        <f>B94</f>
        <v>Tyto náklady jsou popsány v samostatném soupisu stavebních prací, dodávek a služeb s tím, že dodavatel je povinen v rámci těchto nákladů ocenit všechny definované náklady souhrnně pro celou stavbu.</v>
      </c>
    </row>
    <row r="98" spans="2:52" x14ac:dyDescent="0.25">
      <c r="B98" s="193" t="s">
        <v>99</v>
      </c>
      <c r="C98" s="193"/>
      <c r="D98" s="193"/>
      <c r="E98" s="193"/>
      <c r="F98" s="193"/>
      <c r="G98" s="193"/>
      <c r="H98" s="193"/>
      <c r="I98" s="193"/>
      <c r="J98" s="193"/>
      <c r="AZ98" s="119" t="str">
        <f>B98</f>
        <v>2. SPECIFICKÉ PODMÍNKY PRO ZPRACOVÁNÍ NABÍDKOVÉ CENY</v>
      </c>
    </row>
    <row r="100" spans="2:52" x14ac:dyDescent="0.25">
      <c r="B100" s="193" t="s">
        <v>100</v>
      </c>
      <c r="C100" s="193"/>
      <c r="D100" s="193"/>
      <c r="E100" s="193"/>
      <c r="F100" s="193"/>
      <c r="G100" s="193"/>
      <c r="H100" s="193"/>
      <c r="I100" s="193"/>
      <c r="J100" s="193"/>
      <c r="AZ100" s="119" t="str">
        <f>B100</f>
        <v>Zde doplní zpracovatel soupisu  případná specifika týkající se konkrétní zakázky.</v>
      </c>
    </row>
    <row r="103" spans="2:52" x14ac:dyDescent="0.25">
      <c r="B103" s="193" t="s">
        <v>101</v>
      </c>
      <c r="C103" s="193"/>
      <c r="D103" s="193"/>
      <c r="E103" s="193"/>
      <c r="F103" s="193"/>
      <c r="G103" s="193"/>
      <c r="H103" s="193"/>
      <c r="I103" s="193"/>
      <c r="J103" s="193"/>
      <c r="AZ103" s="119" t="str">
        <f>B103</f>
        <v>3. ELEKTRONICKÁ PODOBA SOUPISU</v>
      </c>
    </row>
    <row r="105" spans="2:52" x14ac:dyDescent="0.25">
      <c r="B105" s="193" t="s">
        <v>102</v>
      </c>
      <c r="C105" s="193"/>
      <c r="D105" s="193"/>
      <c r="E105" s="193"/>
      <c r="F105" s="193"/>
      <c r="G105" s="193"/>
      <c r="H105" s="193"/>
      <c r="I105" s="193"/>
      <c r="J105" s="193"/>
      <c r="AZ105" s="119" t="str">
        <f>B105</f>
        <v xml:space="preserve">        Elektronická podoba soupisu</v>
      </c>
    </row>
    <row r="106" spans="2:52" ht="26.4" x14ac:dyDescent="0.25">
      <c r="B106" s="193" t="s">
        <v>103</v>
      </c>
      <c r="C106" s="193"/>
      <c r="D106" s="193"/>
      <c r="E106" s="193"/>
      <c r="F106" s="193"/>
      <c r="G106" s="193"/>
      <c r="H106" s="193"/>
      <c r="I106" s="193"/>
      <c r="J106" s="193"/>
      <c r="AZ106" s="119" t="str">
        <f>B106</f>
        <v>V souladu se zákonem jsou předložené soupisy zpracovány i v elektronické podobě.  Elektronickou podobou soupisu stavebních prací, dodávek a služeb je formát MS EXCEL.</v>
      </c>
    </row>
    <row r="107" spans="2:52" x14ac:dyDescent="0.25">
      <c r="B107" s="193" t="s">
        <v>104</v>
      </c>
      <c r="C107" s="193"/>
      <c r="D107" s="193"/>
      <c r="E107" s="193"/>
      <c r="F107" s="193"/>
      <c r="G107" s="193"/>
      <c r="H107" s="193"/>
      <c r="I107" s="193"/>
      <c r="J107" s="193"/>
      <c r="AZ107" s="119" t="str">
        <f>B107</f>
        <v>Popis formátu soupisu odpovídá svou strukturou vzorovému soupisu volně dostupnému na internetové adrese:</v>
      </c>
    </row>
    <row r="109" spans="2:52" x14ac:dyDescent="0.25">
      <c r="B109" s="193" t="s">
        <v>105</v>
      </c>
      <c r="C109" s="193"/>
      <c r="D109" s="193"/>
      <c r="E109" s="193"/>
      <c r="F109" s="193"/>
      <c r="G109" s="193"/>
      <c r="H109" s="193"/>
      <c r="I109" s="193"/>
      <c r="J109" s="193"/>
      <c r="AZ109" s="119" t="str">
        <f>B109</f>
        <v>www.stavebnionline.cz/soupis</v>
      </c>
    </row>
    <row r="111" spans="2:52" x14ac:dyDescent="0.25">
      <c r="B111" s="193" t="s">
        <v>106</v>
      </c>
      <c r="C111" s="193"/>
      <c r="D111" s="193"/>
      <c r="E111" s="193"/>
      <c r="F111" s="193"/>
      <c r="G111" s="193"/>
      <c r="H111" s="193"/>
      <c r="I111" s="193"/>
      <c r="J111" s="193"/>
      <c r="AZ111" s="119" t="str">
        <f>B111</f>
        <v xml:space="preserve">        Zpracování elektronické podoby soupisu</v>
      </c>
    </row>
    <row r="112" spans="2:52" ht="52.8" x14ac:dyDescent="0.25">
      <c r="B112" s="193" t="s">
        <v>107</v>
      </c>
      <c r="C112" s="193"/>
      <c r="D112" s="193"/>
      <c r="E112" s="193"/>
      <c r="F112" s="193"/>
      <c r="G112" s="193"/>
      <c r="H112" s="193"/>
      <c r="I112" s="193"/>
      <c r="J112" s="193"/>
      <c r="AZ112" s="119" t="str">
        <f>B112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4" spans="1:52" x14ac:dyDescent="0.25">
      <c r="B114" s="193" t="s">
        <v>108</v>
      </c>
      <c r="C114" s="193"/>
      <c r="D114" s="193"/>
      <c r="E114" s="193"/>
      <c r="F114" s="193"/>
      <c r="G114" s="193"/>
      <c r="H114" s="193"/>
      <c r="I114" s="193"/>
      <c r="J114" s="193"/>
      <c r="AZ114" s="119" t="str">
        <f>B114</f>
        <v xml:space="preserve">        Jiný formát soupisu</v>
      </c>
    </row>
    <row r="115" spans="1:52" ht="39.6" x14ac:dyDescent="0.25">
      <c r="B115" s="193" t="s">
        <v>109</v>
      </c>
      <c r="C115" s="193"/>
      <c r="D115" s="193"/>
      <c r="E115" s="193"/>
      <c r="F115" s="193"/>
      <c r="G115" s="193"/>
      <c r="H115" s="193"/>
      <c r="I115" s="193"/>
      <c r="J115" s="193"/>
      <c r="AZ115" s="119" t="str">
        <f>B115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7" spans="1:52" x14ac:dyDescent="0.25">
      <c r="B117" s="193" t="s">
        <v>110</v>
      </c>
      <c r="C117" s="193"/>
      <c r="D117" s="193"/>
      <c r="E117" s="193"/>
      <c r="F117" s="193"/>
      <c r="G117" s="193"/>
      <c r="H117" s="193"/>
      <c r="I117" s="193"/>
      <c r="J117" s="193"/>
      <c r="AZ117" s="119" t="str">
        <f>B117</f>
        <v xml:space="preserve">        Závěrečné ustanovení</v>
      </c>
    </row>
    <row r="118" spans="1:52" x14ac:dyDescent="0.25">
      <c r="B118" s="193" t="s">
        <v>111</v>
      </c>
      <c r="C118" s="193"/>
      <c r="D118" s="193"/>
      <c r="E118" s="193"/>
      <c r="F118" s="193"/>
      <c r="G118" s="193"/>
      <c r="H118" s="193"/>
      <c r="I118" s="193"/>
      <c r="J118" s="193"/>
      <c r="AZ118" s="119" t="str">
        <f>B118</f>
        <v>Ostatní podmínky vztahující se ke zpracování nabídkové ceny jsou uvedeny v zadávací dokumentaci.</v>
      </c>
    </row>
    <row r="119" spans="1:52" x14ac:dyDescent="0.25">
      <c r="A119" t="s">
        <v>112</v>
      </c>
      <c r="B119" t="s">
        <v>113</v>
      </c>
    </row>
    <row r="120" spans="1:52" x14ac:dyDescent="0.25">
      <c r="A120" t="s">
        <v>114</v>
      </c>
      <c r="B120" t="s">
        <v>115</v>
      </c>
    </row>
    <row r="121" spans="1:52" x14ac:dyDescent="0.25">
      <c r="A121" t="s">
        <v>112</v>
      </c>
      <c r="B121" t="s">
        <v>116</v>
      </c>
    </row>
    <row r="122" spans="1:52" x14ac:dyDescent="0.25">
      <c r="A122" t="s">
        <v>114</v>
      </c>
      <c r="B122" t="s">
        <v>117</v>
      </c>
    </row>
    <row r="125" spans="1:52" ht="15.6" x14ac:dyDescent="0.3">
      <c r="B125" s="120" t="s">
        <v>118</v>
      </c>
    </row>
    <row r="127" spans="1:52" ht="25.5" customHeight="1" x14ac:dyDescent="0.25">
      <c r="A127" s="122"/>
      <c r="B127" s="125" t="s">
        <v>17</v>
      </c>
      <c r="C127" s="125" t="s">
        <v>5</v>
      </c>
      <c r="D127" s="126"/>
      <c r="E127" s="126"/>
      <c r="F127" s="127" t="s">
        <v>119</v>
      </c>
      <c r="G127" s="127"/>
      <c r="H127" s="127"/>
      <c r="I127" s="127" t="s">
        <v>29</v>
      </c>
      <c r="J127" s="127" t="s">
        <v>0</v>
      </c>
    </row>
    <row r="128" spans="1:52" ht="36.75" customHeight="1" x14ac:dyDescent="0.25">
      <c r="A128" s="123"/>
      <c r="B128" s="128" t="s">
        <v>63</v>
      </c>
      <c r="C128" s="191" t="s">
        <v>120</v>
      </c>
      <c r="D128" s="192"/>
      <c r="E128" s="192"/>
      <c r="F128" s="135" t="s">
        <v>24</v>
      </c>
      <c r="G128" s="136"/>
      <c r="H128" s="136"/>
      <c r="I128" s="136">
        <f>'SO 01 1 Pol'!G8</f>
        <v>0</v>
      </c>
      <c r="J128" s="132" t="str">
        <f>IF(I136=0,"",I128/I136*100)</f>
        <v/>
      </c>
    </row>
    <row r="129" spans="1:10" ht="36.75" customHeight="1" x14ac:dyDescent="0.25">
      <c r="A129" s="123"/>
      <c r="B129" s="128" t="s">
        <v>121</v>
      </c>
      <c r="C129" s="191" t="s">
        <v>122</v>
      </c>
      <c r="D129" s="192"/>
      <c r="E129" s="192"/>
      <c r="F129" s="135" t="s">
        <v>24</v>
      </c>
      <c r="G129" s="136"/>
      <c r="H129" s="136"/>
      <c r="I129" s="136">
        <f>'SO 01 1 Pol'!G55</f>
        <v>0</v>
      </c>
      <c r="J129" s="132" t="str">
        <f>IF(I136=0,"",I129/I136*100)</f>
        <v/>
      </c>
    </row>
    <row r="130" spans="1:10" ht="36.75" customHeight="1" x14ac:dyDescent="0.25">
      <c r="A130" s="123"/>
      <c r="B130" s="128" t="s">
        <v>123</v>
      </c>
      <c r="C130" s="191" t="s">
        <v>124</v>
      </c>
      <c r="D130" s="192"/>
      <c r="E130" s="192"/>
      <c r="F130" s="135" t="s">
        <v>24</v>
      </c>
      <c r="G130" s="136"/>
      <c r="H130" s="136"/>
      <c r="I130" s="136">
        <f>'SO 01 1 Pol'!G60</f>
        <v>0</v>
      </c>
      <c r="J130" s="132" t="str">
        <f>IF(I136=0,"",I130/I136*100)</f>
        <v/>
      </c>
    </row>
    <row r="131" spans="1:10" ht="36.75" customHeight="1" x14ac:dyDescent="0.25">
      <c r="A131" s="123"/>
      <c r="B131" s="128" t="s">
        <v>125</v>
      </c>
      <c r="C131" s="191" t="s">
        <v>126</v>
      </c>
      <c r="D131" s="192"/>
      <c r="E131" s="192"/>
      <c r="F131" s="135" t="s">
        <v>24</v>
      </c>
      <c r="G131" s="136"/>
      <c r="H131" s="136"/>
      <c r="I131" s="136">
        <f>'SO 01 1 Pol'!G80</f>
        <v>0</v>
      </c>
      <c r="J131" s="132" t="str">
        <f>IF(I136=0,"",I131/I136*100)</f>
        <v/>
      </c>
    </row>
    <row r="132" spans="1:10" ht="36.75" customHeight="1" x14ac:dyDescent="0.25">
      <c r="A132" s="123"/>
      <c r="B132" s="128" t="s">
        <v>127</v>
      </c>
      <c r="C132" s="191" t="s">
        <v>128</v>
      </c>
      <c r="D132" s="192"/>
      <c r="E132" s="192"/>
      <c r="F132" s="135" t="s">
        <v>24</v>
      </c>
      <c r="G132" s="136"/>
      <c r="H132" s="136"/>
      <c r="I132" s="136">
        <f>'SO 01 1 Pol'!G122</f>
        <v>0</v>
      </c>
      <c r="J132" s="132" t="str">
        <f>IF(I136=0,"",I132/I136*100)</f>
        <v/>
      </c>
    </row>
    <row r="133" spans="1:10" ht="36.75" customHeight="1" x14ac:dyDescent="0.25">
      <c r="A133" s="123"/>
      <c r="B133" s="128" t="s">
        <v>129</v>
      </c>
      <c r="C133" s="191" t="s">
        <v>130</v>
      </c>
      <c r="D133" s="192"/>
      <c r="E133" s="192"/>
      <c r="F133" s="135" t="s">
        <v>24</v>
      </c>
      <c r="G133" s="136"/>
      <c r="H133" s="136"/>
      <c r="I133" s="136">
        <f>'SO 01 1 Pol'!G138</f>
        <v>0</v>
      </c>
      <c r="J133" s="132" t="str">
        <f>IF(I136=0,"",I133/I136*100)</f>
        <v/>
      </c>
    </row>
    <row r="134" spans="1:10" ht="36.75" customHeight="1" x14ac:dyDescent="0.25">
      <c r="A134" s="123"/>
      <c r="B134" s="128" t="s">
        <v>131</v>
      </c>
      <c r="C134" s="191" t="s">
        <v>27</v>
      </c>
      <c r="D134" s="192"/>
      <c r="E134" s="192"/>
      <c r="F134" s="135" t="s">
        <v>131</v>
      </c>
      <c r="G134" s="136"/>
      <c r="H134" s="136"/>
      <c r="I134" s="136">
        <f>'VON 001 Naklady'!G8</f>
        <v>0</v>
      </c>
      <c r="J134" s="132" t="str">
        <f>IF(I136=0,"",I134/I136*100)</f>
        <v/>
      </c>
    </row>
    <row r="135" spans="1:10" ht="36.75" customHeight="1" x14ac:dyDescent="0.25">
      <c r="A135" s="123"/>
      <c r="B135" s="128" t="s">
        <v>132</v>
      </c>
      <c r="C135" s="191" t="s">
        <v>28</v>
      </c>
      <c r="D135" s="192"/>
      <c r="E135" s="192"/>
      <c r="F135" s="135" t="s">
        <v>132</v>
      </c>
      <c r="G135" s="136"/>
      <c r="H135" s="136"/>
      <c r="I135" s="136">
        <f>'VON 001 Naklady'!G11</f>
        <v>0</v>
      </c>
      <c r="J135" s="132" t="str">
        <f>IF(I136=0,"",I135/I136*100)</f>
        <v/>
      </c>
    </row>
    <row r="136" spans="1:10" ht="25.5" customHeight="1" x14ac:dyDescent="0.25">
      <c r="A136" s="124"/>
      <c r="B136" s="129" t="s">
        <v>1</v>
      </c>
      <c r="C136" s="130"/>
      <c r="D136" s="131"/>
      <c r="E136" s="131"/>
      <c r="F136" s="137"/>
      <c r="G136" s="138"/>
      <c r="H136" s="138"/>
      <c r="I136" s="138">
        <f>SUM(I128:I135)</f>
        <v>0</v>
      </c>
      <c r="J136" s="133">
        <f>SUM(J128:J135)</f>
        <v>0</v>
      </c>
    </row>
    <row r="137" spans="1:10" x14ac:dyDescent="0.25">
      <c r="F137" s="86"/>
      <c r="G137" s="86"/>
      <c r="H137" s="86"/>
      <c r="I137" s="86"/>
      <c r="J137" s="134"/>
    </row>
    <row r="138" spans="1:10" x14ac:dyDescent="0.25">
      <c r="F138" s="86"/>
      <c r="G138" s="86"/>
      <c r="H138" s="86"/>
      <c r="I138" s="86"/>
      <c r="J138" s="134"/>
    </row>
    <row r="139" spans="1:10" x14ac:dyDescent="0.25">
      <c r="F139" s="86"/>
      <c r="G139" s="86"/>
      <c r="H139" s="86"/>
      <c r="I139" s="86"/>
      <c r="J139" s="134"/>
    </row>
  </sheetData>
  <sheetProtection algorithmName="SHA-512" hashValue="DChJYdX6engFL3Kbe1pdoSPjwZwGSyW649zY4fJ8sjDn7N/+fv+wsVbfCin6mrs3scFdOFp1VPkIdHFmDSbd/Q==" saltValue="LONkj9KYk+aSDeVbVfsjC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0">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B45:E45"/>
    <mergeCell ref="B48:J48"/>
    <mergeCell ref="B50:J50"/>
    <mergeCell ref="B52:J52"/>
    <mergeCell ref="B53:J53"/>
    <mergeCell ref="B55:J55"/>
    <mergeCell ref="B58:J58"/>
    <mergeCell ref="B59:J59"/>
    <mergeCell ref="B60:J60"/>
    <mergeCell ref="B61:J61"/>
    <mergeCell ref="B62:J62"/>
    <mergeCell ref="B63:J63"/>
    <mergeCell ref="B65:J65"/>
    <mergeCell ref="B67:J67"/>
    <mergeCell ref="B68:J68"/>
    <mergeCell ref="B70:J70"/>
    <mergeCell ref="B71:J71"/>
    <mergeCell ref="B73:J73"/>
    <mergeCell ref="B74:J74"/>
    <mergeCell ref="B76:J76"/>
    <mergeCell ref="B78:J78"/>
    <mergeCell ref="B79:J79"/>
    <mergeCell ref="B81:J81"/>
    <mergeCell ref="B83:J83"/>
    <mergeCell ref="B84:J84"/>
    <mergeCell ref="B86:J86"/>
    <mergeCell ref="B87:J87"/>
    <mergeCell ref="B88:J88"/>
    <mergeCell ref="B90:J90"/>
    <mergeCell ref="B91:J91"/>
    <mergeCell ref="B93:J93"/>
    <mergeCell ref="B94:J94"/>
    <mergeCell ref="B98:J98"/>
    <mergeCell ref="B100:J100"/>
    <mergeCell ref="B103:J103"/>
    <mergeCell ref="B105:J105"/>
    <mergeCell ref="B106:J106"/>
    <mergeCell ref="B107:J107"/>
    <mergeCell ref="B109:J109"/>
    <mergeCell ref="B111:J111"/>
    <mergeCell ref="B112:J112"/>
    <mergeCell ref="B114:J114"/>
    <mergeCell ref="B115:J115"/>
    <mergeCell ref="B117:J117"/>
    <mergeCell ref="C132:E132"/>
    <mergeCell ref="C133:E133"/>
    <mergeCell ref="C134:E134"/>
    <mergeCell ref="C135:E135"/>
    <mergeCell ref="B118:J118"/>
    <mergeCell ref="C128:E128"/>
    <mergeCell ref="C129:E129"/>
    <mergeCell ref="C130:E130"/>
    <mergeCell ref="C131:E131"/>
  </mergeCells>
  <phoneticPr fontId="0" type="noConversion"/>
  <pageMargins left="0.39370078740157483" right="0.19685039370078741" top="0.59055118110236227" bottom="0.39370078740157483" header="0" footer="0.19685039370078741"/>
  <pageSetup paperSize="9" fitToHeight="9999" orientation="portrait" r:id="rId2"/>
  <headerFooter alignWithMargins="0">
    <oddFooter>&amp;L&amp;9Zpracováno programem &amp;"Arial CE,tučné"BUILDpower S,  © RTS, a.s.&amp;R&amp;9Stránka &amp;P z &amp;N</oddFooter>
  </headerFooter>
  <rowBreaks count="2" manualBreakCount="2">
    <brk id="36" max="16383" man="1"/>
    <brk id="122"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43" t="s">
        <v>6</v>
      </c>
      <c r="B1" s="243"/>
      <c r="C1" s="244"/>
      <c r="D1" s="243"/>
      <c r="E1" s="243"/>
      <c r="F1" s="243"/>
      <c r="G1" s="243"/>
    </row>
    <row r="2" spans="1:7" ht="24.9" customHeight="1" x14ac:dyDescent="0.25">
      <c r="A2" s="49" t="s">
        <v>7</v>
      </c>
      <c r="B2" s="48"/>
      <c r="C2" s="245"/>
      <c r="D2" s="245"/>
      <c r="E2" s="245"/>
      <c r="F2" s="245"/>
      <c r="G2" s="246"/>
    </row>
    <row r="3" spans="1:7" ht="24.9" customHeight="1" x14ac:dyDescent="0.25">
      <c r="A3" s="49" t="s">
        <v>8</v>
      </c>
      <c r="B3" s="48"/>
      <c r="C3" s="245"/>
      <c r="D3" s="245"/>
      <c r="E3" s="245"/>
      <c r="F3" s="245"/>
      <c r="G3" s="246"/>
    </row>
    <row r="4" spans="1:7" ht="24.9" customHeight="1" x14ac:dyDescent="0.25">
      <c r="A4" s="49" t="s">
        <v>9</v>
      </c>
      <c r="B4" s="48"/>
      <c r="C4" s="245"/>
      <c r="D4" s="245"/>
      <c r="E4" s="245"/>
      <c r="F4" s="245"/>
      <c r="G4" s="246"/>
    </row>
    <row r="5" spans="1:7" x14ac:dyDescent="0.25">
      <c r="B5" s="4"/>
      <c r="C5" s="5"/>
      <c r="D5" s="6"/>
    </row>
  </sheetData>
  <sheetProtection algorithmName="SHA-512" hashValue="bDEjPPcPuvedlubxnx1dsVmWL4R8b5rPw2HmELy70ikJ/3JElop42KIUAVeZ1R0Sr1Eki9yEk1Yg8ilfZvdrmw==" saltValue="X6OSBWultTea7e/hBAeKi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247" t="s">
        <v>39</v>
      </c>
      <c r="B2" s="247"/>
      <c r="C2" s="247"/>
      <c r="D2" s="247"/>
      <c r="E2" s="247"/>
      <c r="F2" s="247"/>
      <c r="G2" s="247"/>
    </row>
  </sheetData>
  <sheetProtection algorithmName="SHA-512" hashValue="6YywA7RHUEjbvD4gU3K2wK8VJVYwQBc5ppdjsC/cH6igpGwK7/dVhcrXdHp+QPlN9uE8WEjmh8fgyWmhDpSczQ==" saltValue="q1ZKw70rSn7LcQ8Z8OtPbA==" spinCount="100000" sheet="1" formatRows="0"/>
  <mergeCells count="1">
    <mergeCell ref="A2:G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90B37-06B5-4516-9E43-43B39EDA6E61}">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48" t="s">
        <v>133</v>
      </c>
      <c r="B1" s="248"/>
      <c r="C1" s="248"/>
      <c r="D1" s="248"/>
      <c r="E1" s="248"/>
      <c r="F1" s="248"/>
      <c r="G1" s="248"/>
      <c r="AG1" t="s">
        <v>134</v>
      </c>
    </row>
    <row r="2" spans="1:60" ht="24.9" customHeight="1" x14ac:dyDescent="0.25">
      <c r="A2" s="140" t="s">
        <v>7</v>
      </c>
      <c r="B2" s="48" t="s">
        <v>43</v>
      </c>
      <c r="C2" s="249" t="s">
        <v>44</v>
      </c>
      <c r="D2" s="250"/>
      <c r="E2" s="250"/>
      <c r="F2" s="250"/>
      <c r="G2" s="251"/>
      <c r="AG2" t="s">
        <v>135</v>
      </c>
    </row>
    <row r="3" spans="1:60" ht="24.9" customHeight="1" x14ac:dyDescent="0.25">
      <c r="A3" s="140" t="s">
        <v>8</v>
      </c>
      <c r="B3" s="48" t="s">
        <v>136</v>
      </c>
      <c r="C3" s="249" t="s">
        <v>58</v>
      </c>
      <c r="D3" s="250"/>
      <c r="E3" s="250"/>
      <c r="F3" s="250"/>
      <c r="G3" s="251"/>
      <c r="AC3" s="121" t="s">
        <v>137</v>
      </c>
      <c r="AG3" t="s">
        <v>138</v>
      </c>
    </row>
    <row r="4" spans="1:60" ht="24.9" customHeight="1" x14ac:dyDescent="0.25">
      <c r="A4" s="141" t="s">
        <v>9</v>
      </c>
      <c r="B4" s="142" t="s">
        <v>59</v>
      </c>
      <c r="C4" s="252" t="s">
        <v>58</v>
      </c>
      <c r="D4" s="253"/>
      <c r="E4" s="253"/>
      <c r="F4" s="253"/>
      <c r="G4" s="254"/>
      <c r="AG4" t="s">
        <v>139</v>
      </c>
    </row>
    <row r="5" spans="1:60" x14ac:dyDescent="0.25">
      <c r="D5" s="10"/>
    </row>
    <row r="6" spans="1:60" ht="39.6" x14ac:dyDescent="0.25">
      <c r="A6" s="144" t="s">
        <v>140</v>
      </c>
      <c r="B6" s="146" t="s">
        <v>141</v>
      </c>
      <c r="C6" s="146" t="s">
        <v>142</v>
      </c>
      <c r="D6" s="145" t="s">
        <v>143</v>
      </c>
      <c r="E6" s="144" t="s">
        <v>144</v>
      </c>
      <c r="F6" s="143" t="s">
        <v>145</v>
      </c>
      <c r="G6" s="144" t="s">
        <v>29</v>
      </c>
      <c r="H6" s="147" t="s">
        <v>30</v>
      </c>
      <c r="I6" s="147" t="s">
        <v>146</v>
      </c>
      <c r="J6" s="147" t="s">
        <v>31</v>
      </c>
      <c r="K6" s="147" t="s">
        <v>147</v>
      </c>
      <c r="L6" s="147" t="s">
        <v>148</v>
      </c>
      <c r="M6" s="147" t="s">
        <v>149</v>
      </c>
      <c r="N6" s="147" t="s">
        <v>150</v>
      </c>
      <c r="O6" s="147" t="s">
        <v>151</v>
      </c>
      <c r="P6" s="147" t="s">
        <v>152</v>
      </c>
      <c r="Q6" s="147" t="s">
        <v>153</v>
      </c>
      <c r="R6" s="147" t="s">
        <v>154</v>
      </c>
      <c r="S6" s="147" t="s">
        <v>155</v>
      </c>
      <c r="T6" s="147" t="s">
        <v>156</v>
      </c>
      <c r="U6" s="147" t="s">
        <v>157</v>
      </c>
      <c r="V6" s="147" t="s">
        <v>158</v>
      </c>
      <c r="W6" s="147" t="s">
        <v>159</v>
      </c>
      <c r="X6" s="147" t="s">
        <v>160</v>
      </c>
      <c r="Y6" s="147" t="s">
        <v>161</v>
      </c>
    </row>
    <row r="7" spans="1:60" hidden="1" x14ac:dyDescent="0.25">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5">
      <c r="A8" s="160" t="s">
        <v>162</v>
      </c>
      <c r="B8" s="161" t="s">
        <v>131</v>
      </c>
      <c r="C8" s="181" t="s">
        <v>27</v>
      </c>
      <c r="D8" s="162"/>
      <c r="E8" s="163"/>
      <c r="F8" s="164"/>
      <c r="G8" s="164">
        <f>SUMIF(AG9:AG10,"&lt;&gt;NOR",G9:G10)</f>
        <v>0</v>
      </c>
      <c r="H8" s="164"/>
      <c r="I8" s="164">
        <f>SUM(I9:I10)</f>
        <v>0</v>
      </c>
      <c r="J8" s="164"/>
      <c r="K8" s="164">
        <f>SUM(K9:K10)</f>
        <v>0</v>
      </c>
      <c r="L8" s="164"/>
      <c r="M8" s="164">
        <f>SUM(M9:M10)</f>
        <v>0</v>
      </c>
      <c r="N8" s="163"/>
      <c r="O8" s="163">
        <f>SUM(O9:O10)</f>
        <v>0</v>
      </c>
      <c r="P8" s="163"/>
      <c r="Q8" s="163">
        <f>SUM(Q9:Q10)</f>
        <v>0</v>
      </c>
      <c r="R8" s="164"/>
      <c r="S8" s="164"/>
      <c r="T8" s="165"/>
      <c r="U8" s="159"/>
      <c r="V8" s="159">
        <f>SUM(V9:V10)</f>
        <v>0</v>
      </c>
      <c r="W8" s="159"/>
      <c r="X8" s="159"/>
      <c r="Y8" s="159"/>
      <c r="AG8" t="s">
        <v>163</v>
      </c>
    </row>
    <row r="9" spans="1:60" outlineLevel="1" x14ac:dyDescent="0.25">
      <c r="A9" s="174">
        <v>1</v>
      </c>
      <c r="B9" s="175" t="s">
        <v>164</v>
      </c>
      <c r="C9" s="182" t="s">
        <v>165</v>
      </c>
      <c r="D9" s="176" t="s">
        <v>166</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167</v>
      </c>
      <c r="T9" s="180" t="s">
        <v>168</v>
      </c>
      <c r="U9" s="158">
        <v>0</v>
      </c>
      <c r="V9" s="158">
        <f>ROUND(E9*U9,2)</f>
        <v>0</v>
      </c>
      <c r="W9" s="158"/>
      <c r="X9" s="158" t="s">
        <v>169</v>
      </c>
      <c r="Y9" s="158" t="s">
        <v>170</v>
      </c>
      <c r="Z9" s="148"/>
      <c r="AA9" s="148"/>
      <c r="AB9" s="148"/>
      <c r="AC9" s="148"/>
      <c r="AD9" s="148"/>
      <c r="AE9" s="148"/>
      <c r="AF9" s="148"/>
      <c r="AG9" s="148" t="s">
        <v>171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5">
      <c r="A10" s="174">
        <v>2</v>
      </c>
      <c r="B10" s="175" t="s">
        <v>172</v>
      </c>
      <c r="C10" s="182" t="s">
        <v>173</v>
      </c>
      <c r="D10" s="176" t="s">
        <v>166</v>
      </c>
      <c r="E10" s="177">
        <v>1</v>
      </c>
      <c r="F10" s="178"/>
      <c r="G10" s="179">
        <f>ROUND(E10*F10,2)</f>
        <v>0</v>
      </c>
      <c r="H10" s="178"/>
      <c r="I10" s="179">
        <f>ROUND(E10*H10,2)</f>
        <v>0</v>
      </c>
      <c r="J10" s="178"/>
      <c r="K10" s="179">
        <f>ROUND(E10*J10,2)</f>
        <v>0</v>
      </c>
      <c r="L10" s="179">
        <v>21</v>
      </c>
      <c r="M10" s="179">
        <f>G10*(1+L10/100)</f>
        <v>0</v>
      </c>
      <c r="N10" s="177">
        <v>0</v>
      </c>
      <c r="O10" s="177">
        <f>ROUND(E10*N10,2)</f>
        <v>0</v>
      </c>
      <c r="P10" s="177">
        <v>0</v>
      </c>
      <c r="Q10" s="177">
        <f>ROUND(E10*P10,2)</f>
        <v>0</v>
      </c>
      <c r="R10" s="179"/>
      <c r="S10" s="179" t="s">
        <v>167</v>
      </c>
      <c r="T10" s="180" t="s">
        <v>168</v>
      </c>
      <c r="U10" s="158">
        <v>0</v>
      </c>
      <c r="V10" s="158">
        <f>ROUND(E10*U10,2)</f>
        <v>0</v>
      </c>
      <c r="W10" s="158"/>
      <c r="X10" s="158" t="s">
        <v>169</v>
      </c>
      <c r="Y10" s="158" t="s">
        <v>170</v>
      </c>
      <c r="Z10" s="148"/>
      <c r="AA10" s="148"/>
      <c r="AB10" s="148"/>
      <c r="AC10" s="148"/>
      <c r="AD10" s="148"/>
      <c r="AE10" s="148"/>
      <c r="AF10" s="148"/>
      <c r="AG10" s="148" t="s">
        <v>174</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x14ac:dyDescent="0.25">
      <c r="A11" s="160" t="s">
        <v>162</v>
      </c>
      <c r="B11" s="161" t="s">
        <v>132</v>
      </c>
      <c r="C11" s="181" t="s">
        <v>28</v>
      </c>
      <c r="D11" s="162"/>
      <c r="E11" s="163"/>
      <c r="F11" s="164"/>
      <c r="G11" s="164">
        <f>SUMIF(AG12:AG16,"&lt;&gt;NOR",G12:G16)</f>
        <v>0</v>
      </c>
      <c r="H11" s="164"/>
      <c r="I11" s="164">
        <f>SUM(I12:I16)</f>
        <v>0</v>
      </c>
      <c r="J11" s="164"/>
      <c r="K11" s="164">
        <f>SUM(K12:K16)</f>
        <v>0</v>
      </c>
      <c r="L11" s="164"/>
      <c r="M11" s="164">
        <f>SUM(M12:M16)</f>
        <v>0</v>
      </c>
      <c r="N11" s="163"/>
      <c r="O11" s="163">
        <f>SUM(O12:O16)</f>
        <v>0</v>
      </c>
      <c r="P11" s="163"/>
      <c r="Q11" s="163">
        <f>SUM(Q12:Q16)</f>
        <v>0</v>
      </c>
      <c r="R11" s="164"/>
      <c r="S11" s="164"/>
      <c r="T11" s="165"/>
      <c r="U11" s="159"/>
      <c r="V11" s="159">
        <f>SUM(V12:V16)</f>
        <v>0</v>
      </c>
      <c r="W11" s="159"/>
      <c r="X11" s="159"/>
      <c r="Y11" s="159"/>
      <c r="AG11" t="s">
        <v>163</v>
      </c>
    </row>
    <row r="12" spans="1:60" outlineLevel="1" x14ac:dyDescent="0.25">
      <c r="A12" s="174">
        <v>3</v>
      </c>
      <c r="B12" s="175" t="s">
        <v>175</v>
      </c>
      <c r="C12" s="182" t="s">
        <v>176</v>
      </c>
      <c r="D12" s="176" t="s">
        <v>166</v>
      </c>
      <c r="E12" s="177">
        <v>1</v>
      </c>
      <c r="F12" s="178"/>
      <c r="G12" s="179">
        <f>ROUND(E12*F12,2)</f>
        <v>0</v>
      </c>
      <c r="H12" s="178"/>
      <c r="I12" s="179">
        <f>ROUND(E12*H12,2)</f>
        <v>0</v>
      </c>
      <c r="J12" s="178"/>
      <c r="K12" s="179">
        <f>ROUND(E12*J12,2)</f>
        <v>0</v>
      </c>
      <c r="L12" s="179">
        <v>21</v>
      </c>
      <c r="M12" s="179">
        <f>G12*(1+L12/100)</f>
        <v>0</v>
      </c>
      <c r="N12" s="177">
        <v>0</v>
      </c>
      <c r="O12" s="177">
        <f>ROUND(E12*N12,2)</f>
        <v>0</v>
      </c>
      <c r="P12" s="177">
        <v>0</v>
      </c>
      <c r="Q12" s="177">
        <f>ROUND(E12*P12,2)</f>
        <v>0</v>
      </c>
      <c r="R12" s="179"/>
      <c r="S12" s="179" t="s">
        <v>167</v>
      </c>
      <c r="T12" s="180" t="s">
        <v>168</v>
      </c>
      <c r="U12" s="158">
        <v>0</v>
      </c>
      <c r="V12" s="158">
        <f>ROUND(E12*U12,2)</f>
        <v>0</v>
      </c>
      <c r="W12" s="158"/>
      <c r="X12" s="158" t="s">
        <v>169</v>
      </c>
      <c r="Y12" s="158" t="s">
        <v>170</v>
      </c>
      <c r="Z12" s="148"/>
      <c r="AA12" s="148"/>
      <c r="AB12" s="148"/>
      <c r="AC12" s="148"/>
      <c r="AD12" s="148"/>
      <c r="AE12" s="148"/>
      <c r="AF12" s="148"/>
      <c r="AG12" s="148" t="s">
        <v>171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5">
      <c r="A13" s="167">
        <v>4</v>
      </c>
      <c r="B13" s="168" t="s">
        <v>177</v>
      </c>
      <c r="C13" s="183" t="s">
        <v>178</v>
      </c>
      <c r="D13" s="169" t="s">
        <v>166</v>
      </c>
      <c r="E13" s="170">
        <v>1</v>
      </c>
      <c r="F13" s="171"/>
      <c r="G13" s="172">
        <f>ROUND(E13*F13,2)</f>
        <v>0</v>
      </c>
      <c r="H13" s="171"/>
      <c r="I13" s="172">
        <f>ROUND(E13*H13,2)</f>
        <v>0</v>
      </c>
      <c r="J13" s="171"/>
      <c r="K13" s="172">
        <f>ROUND(E13*J13,2)</f>
        <v>0</v>
      </c>
      <c r="L13" s="172">
        <v>21</v>
      </c>
      <c r="M13" s="172">
        <f>G13*(1+L13/100)</f>
        <v>0</v>
      </c>
      <c r="N13" s="170">
        <v>0</v>
      </c>
      <c r="O13" s="170">
        <f>ROUND(E13*N13,2)</f>
        <v>0</v>
      </c>
      <c r="P13" s="170">
        <v>0</v>
      </c>
      <c r="Q13" s="170">
        <f>ROUND(E13*P13,2)</f>
        <v>0</v>
      </c>
      <c r="R13" s="172"/>
      <c r="S13" s="172" t="s">
        <v>179</v>
      </c>
      <c r="T13" s="173" t="s">
        <v>168</v>
      </c>
      <c r="U13" s="158">
        <v>0</v>
      </c>
      <c r="V13" s="158">
        <f>ROUND(E13*U13,2)</f>
        <v>0</v>
      </c>
      <c r="W13" s="158"/>
      <c r="X13" s="158" t="s">
        <v>169</v>
      </c>
      <c r="Y13" s="158" t="s">
        <v>170</v>
      </c>
      <c r="Z13" s="148"/>
      <c r="AA13" s="148"/>
      <c r="AB13" s="148"/>
      <c r="AC13" s="148"/>
      <c r="AD13" s="148"/>
      <c r="AE13" s="148"/>
      <c r="AF13" s="148"/>
      <c r="AG13" s="148" t="s">
        <v>171</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5">
      <c r="A14" s="155"/>
      <c r="B14" s="156"/>
      <c r="C14" s="255" t="s">
        <v>180</v>
      </c>
      <c r="D14" s="256"/>
      <c r="E14" s="256"/>
      <c r="F14" s="256"/>
      <c r="G14" s="256"/>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181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5">
      <c r="A15" s="174">
        <v>5</v>
      </c>
      <c r="B15" s="175" t="s">
        <v>182</v>
      </c>
      <c r="C15" s="182" t="s">
        <v>183</v>
      </c>
      <c r="D15" s="176" t="s">
        <v>166</v>
      </c>
      <c r="E15" s="177">
        <v>1</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167</v>
      </c>
      <c r="T15" s="180" t="s">
        <v>168</v>
      </c>
      <c r="U15" s="158">
        <v>0</v>
      </c>
      <c r="V15" s="158">
        <f>ROUND(E15*U15,2)</f>
        <v>0</v>
      </c>
      <c r="W15" s="158"/>
      <c r="X15" s="158" t="s">
        <v>169</v>
      </c>
      <c r="Y15" s="158" t="s">
        <v>170</v>
      </c>
      <c r="Z15" s="148"/>
      <c r="AA15" s="148"/>
      <c r="AB15" s="148"/>
      <c r="AC15" s="148"/>
      <c r="AD15" s="148"/>
      <c r="AE15" s="148"/>
      <c r="AF15" s="148"/>
      <c r="AG15" s="148" t="s">
        <v>171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5">
      <c r="A16" s="167">
        <v>6</v>
      </c>
      <c r="B16" s="168" t="s">
        <v>184</v>
      </c>
      <c r="C16" s="183" t="s">
        <v>185</v>
      </c>
      <c r="D16" s="169" t="s">
        <v>166</v>
      </c>
      <c r="E16" s="170">
        <v>1</v>
      </c>
      <c r="F16" s="171"/>
      <c r="G16" s="172">
        <f>ROUND(E16*F16,2)</f>
        <v>0</v>
      </c>
      <c r="H16" s="171"/>
      <c r="I16" s="172">
        <f>ROUND(E16*H16,2)</f>
        <v>0</v>
      </c>
      <c r="J16" s="171"/>
      <c r="K16" s="172">
        <f>ROUND(E16*J16,2)</f>
        <v>0</v>
      </c>
      <c r="L16" s="172">
        <v>21</v>
      </c>
      <c r="M16" s="172">
        <f>G16*(1+L16/100)</f>
        <v>0</v>
      </c>
      <c r="N16" s="170">
        <v>0</v>
      </c>
      <c r="O16" s="170">
        <f>ROUND(E16*N16,2)</f>
        <v>0</v>
      </c>
      <c r="P16" s="170">
        <v>0</v>
      </c>
      <c r="Q16" s="170">
        <f>ROUND(E16*P16,2)</f>
        <v>0</v>
      </c>
      <c r="R16" s="172"/>
      <c r="S16" s="172" t="s">
        <v>167</v>
      </c>
      <c r="T16" s="173" t="s">
        <v>168</v>
      </c>
      <c r="U16" s="158">
        <v>0</v>
      </c>
      <c r="V16" s="158">
        <f>ROUND(E16*U16,2)</f>
        <v>0</v>
      </c>
      <c r="W16" s="158"/>
      <c r="X16" s="158" t="s">
        <v>169</v>
      </c>
      <c r="Y16" s="158" t="s">
        <v>170</v>
      </c>
      <c r="Z16" s="148"/>
      <c r="AA16" s="148"/>
      <c r="AB16" s="148"/>
      <c r="AC16" s="148"/>
      <c r="AD16" s="148"/>
      <c r="AE16" s="148"/>
      <c r="AF16" s="148"/>
      <c r="AG16" s="148" t="s">
        <v>171</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33" x14ac:dyDescent="0.25">
      <c r="A17" s="3"/>
      <c r="B17" s="4"/>
      <c r="C17" s="184"/>
      <c r="D17" s="6"/>
      <c r="E17" s="3"/>
      <c r="F17" s="3"/>
      <c r="G17" s="3"/>
      <c r="H17" s="3"/>
      <c r="I17" s="3"/>
      <c r="J17" s="3"/>
      <c r="K17" s="3"/>
      <c r="L17" s="3"/>
      <c r="M17" s="3"/>
      <c r="N17" s="3"/>
      <c r="O17" s="3"/>
      <c r="P17" s="3"/>
      <c r="Q17" s="3"/>
      <c r="R17" s="3"/>
      <c r="S17" s="3"/>
      <c r="T17" s="3"/>
      <c r="U17" s="3"/>
      <c r="V17" s="3"/>
      <c r="W17" s="3"/>
      <c r="X17" s="3"/>
      <c r="Y17" s="3"/>
      <c r="AE17">
        <v>15</v>
      </c>
      <c r="AF17">
        <v>21</v>
      </c>
      <c r="AG17" t="s">
        <v>148</v>
      </c>
    </row>
    <row r="18" spans="1:33" x14ac:dyDescent="0.25">
      <c r="A18" s="151"/>
      <c r="B18" s="152" t="s">
        <v>29</v>
      </c>
      <c r="C18" s="185"/>
      <c r="D18" s="153"/>
      <c r="E18" s="154"/>
      <c r="F18" s="154"/>
      <c r="G18" s="166">
        <f>G8+G11</f>
        <v>0</v>
      </c>
      <c r="H18" s="3"/>
      <c r="I18" s="3"/>
      <c r="J18" s="3"/>
      <c r="K18" s="3"/>
      <c r="L18" s="3"/>
      <c r="M18" s="3"/>
      <c r="N18" s="3"/>
      <c r="O18" s="3"/>
      <c r="P18" s="3"/>
      <c r="Q18" s="3"/>
      <c r="R18" s="3"/>
      <c r="S18" s="3"/>
      <c r="T18" s="3"/>
      <c r="U18" s="3"/>
      <c r="V18" s="3"/>
      <c r="W18" s="3"/>
      <c r="X18" s="3"/>
      <c r="Y18" s="3"/>
      <c r="AE18">
        <f>SUMIF(L7:L16,AE17,G7:G16)</f>
        <v>0</v>
      </c>
      <c r="AF18">
        <f>SUMIF(L7:L16,AF17,G7:G16)</f>
        <v>0</v>
      </c>
      <c r="AG18" t="s">
        <v>186</v>
      </c>
    </row>
    <row r="19" spans="1:33" x14ac:dyDescent="0.25">
      <c r="C19" s="186"/>
      <c r="D19" s="10"/>
      <c r="AG19" t="s">
        <v>187</v>
      </c>
    </row>
    <row r="20" spans="1:33" x14ac:dyDescent="0.25">
      <c r="D20" s="10"/>
    </row>
    <row r="21" spans="1:33" x14ac:dyDescent="0.25">
      <c r="D21" s="10"/>
    </row>
    <row r="22" spans="1:33" x14ac:dyDescent="0.25">
      <c r="D22" s="10"/>
    </row>
    <row r="23" spans="1:33" x14ac:dyDescent="0.25">
      <c r="D23" s="10"/>
    </row>
    <row r="24" spans="1:33" x14ac:dyDescent="0.25">
      <c r="D24" s="10"/>
    </row>
    <row r="25" spans="1:33" x14ac:dyDescent="0.25">
      <c r="D25" s="10"/>
    </row>
    <row r="26" spans="1:33" x14ac:dyDescent="0.25">
      <c r="D26" s="10"/>
    </row>
    <row r="27" spans="1:33" x14ac:dyDescent="0.25">
      <c r="D27" s="10"/>
    </row>
    <row r="28" spans="1:33" x14ac:dyDescent="0.25">
      <c r="D28" s="10"/>
    </row>
    <row r="29" spans="1:33" x14ac:dyDescent="0.25">
      <c r="D29" s="10"/>
    </row>
    <row r="30" spans="1:33" x14ac:dyDescent="0.25">
      <c r="D30" s="10"/>
    </row>
    <row r="31" spans="1:33" x14ac:dyDescent="0.25">
      <c r="D31" s="10"/>
    </row>
    <row r="32" spans="1:33"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Rm2+uAIGfb7pAWNvx/2oMZSjfNIfvj2aC7cCkNrZrKzU9OFi5xQCd2FLZ69saT6VfsMWANoKvBaFe9QhPZBghw==" saltValue="teLz/Iuk09IPlOaDp1hfcQ==" spinCount="100000" sheet="1" formatRows="0"/>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0C6B-659A-49BF-B375-EED6E5FA53B6}">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48" t="s">
        <v>188</v>
      </c>
      <c r="B1" s="248"/>
      <c r="C1" s="248"/>
      <c r="D1" s="248"/>
      <c r="E1" s="248"/>
      <c r="F1" s="248"/>
      <c r="G1" s="248"/>
      <c r="AG1" t="s">
        <v>134</v>
      </c>
    </row>
    <row r="2" spans="1:60" ht="24.9" customHeight="1" x14ac:dyDescent="0.25">
      <c r="A2" s="140" t="s">
        <v>7</v>
      </c>
      <c r="B2" s="48" t="s">
        <v>43</v>
      </c>
      <c r="C2" s="249" t="s">
        <v>44</v>
      </c>
      <c r="D2" s="250"/>
      <c r="E2" s="250"/>
      <c r="F2" s="250"/>
      <c r="G2" s="251"/>
      <c r="AG2" t="s">
        <v>135</v>
      </c>
    </row>
    <row r="3" spans="1:60" ht="24.9" customHeight="1" x14ac:dyDescent="0.25">
      <c r="A3" s="140" t="s">
        <v>8</v>
      </c>
      <c r="B3" s="48" t="s">
        <v>61</v>
      </c>
      <c r="C3" s="249" t="s">
        <v>62</v>
      </c>
      <c r="D3" s="250"/>
      <c r="E3" s="250"/>
      <c r="F3" s="250"/>
      <c r="G3" s="251"/>
      <c r="AC3" s="121" t="s">
        <v>189</v>
      </c>
      <c r="AG3" t="s">
        <v>138</v>
      </c>
    </row>
    <row r="4" spans="1:60" ht="24.9" customHeight="1" x14ac:dyDescent="0.25">
      <c r="A4" s="141" t="s">
        <v>9</v>
      </c>
      <c r="B4" s="142" t="s">
        <v>63</v>
      </c>
      <c r="C4" s="252" t="s">
        <v>62</v>
      </c>
      <c r="D4" s="253"/>
      <c r="E4" s="253"/>
      <c r="F4" s="253"/>
      <c r="G4" s="254"/>
      <c r="AG4" t="s">
        <v>139</v>
      </c>
    </row>
    <row r="5" spans="1:60" x14ac:dyDescent="0.25">
      <c r="D5" s="10"/>
    </row>
    <row r="6" spans="1:60" ht="39.6" x14ac:dyDescent="0.25">
      <c r="A6" s="144" t="s">
        <v>140</v>
      </c>
      <c r="B6" s="146" t="s">
        <v>141</v>
      </c>
      <c r="C6" s="146" t="s">
        <v>142</v>
      </c>
      <c r="D6" s="145" t="s">
        <v>143</v>
      </c>
      <c r="E6" s="144" t="s">
        <v>144</v>
      </c>
      <c r="F6" s="143" t="s">
        <v>145</v>
      </c>
      <c r="G6" s="144" t="s">
        <v>29</v>
      </c>
      <c r="H6" s="147" t="s">
        <v>30</v>
      </c>
      <c r="I6" s="147" t="s">
        <v>146</v>
      </c>
      <c r="J6" s="147" t="s">
        <v>31</v>
      </c>
      <c r="K6" s="147" t="s">
        <v>147</v>
      </c>
      <c r="L6" s="147" t="s">
        <v>148</v>
      </c>
      <c r="M6" s="147" t="s">
        <v>149</v>
      </c>
      <c r="N6" s="147" t="s">
        <v>150</v>
      </c>
      <c r="O6" s="147" t="s">
        <v>151</v>
      </c>
      <c r="P6" s="147" t="s">
        <v>152</v>
      </c>
      <c r="Q6" s="147" t="s">
        <v>153</v>
      </c>
      <c r="R6" s="147" t="s">
        <v>154</v>
      </c>
      <c r="S6" s="147" t="s">
        <v>155</v>
      </c>
      <c r="T6" s="147" t="s">
        <v>156</v>
      </c>
      <c r="U6" s="147" t="s">
        <v>157</v>
      </c>
      <c r="V6" s="147" t="s">
        <v>158</v>
      </c>
      <c r="W6" s="147" t="s">
        <v>159</v>
      </c>
      <c r="X6" s="147" t="s">
        <v>160</v>
      </c>
      <c r="Y6" s="147" t="s">
        <v>161</v>
      </c>
    </row>
    <row r="7" spans="1:60" hidden="1" x14ac:dyDescent="0.25">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5">
      <c r="A8" s="160" t="s">
        <v>162</v>
      </c>
      <c r="B8" s="161" t="s">
        <v>63</v>
      </c>
      <c r="C8" s="181" t="s">
        <v>120</v>
      </c>
      <c r="D8" s="162"/>
      <c r="E8" s="163"/>
      <c r="F8" s="164"/>
      <c r="G8" s="164">
        <f>SUMIF(AG9:AG54,"&lt;&gt;NOR",G9:G54)</f>
        <v>0</v>
      </c>
      <c r="H8" s="164"/>
      <c r="I8" s="164">
        <f>SUM(I9:I54)</f>
        <v>0</v>
      </c>
      <c r="J8" s="164"/>
      <c r="K8" s="164">
        <f>SUM(K9:K54)</f>
        <v>0</v>
      </c>
      <c r="L8" s="164"/>
      <c r="M8" s="164">
        <f>SUM(M9:M54)</f>
        <v>0</v>
      </c>
      <c r="N8" s="163"/>
      <c r="O8" s="163">
        <f>SUM(O9:O54)</f>
        <v>162.52000000000001</v>
      </c>
      <c r="P8" s="163"/>
      <c r="Q8" s="163">
        <f>SUM(Q9:Q54)</f>
        <v>260.11</v>
      </c>
      <c r="R8" s="164"/>
      <c r="S8" s="164"/>
      <c r="T8" s="165"/>
      <c r="U8" s="159"/>
      <c r="V8" s="159">
        <f>SUM(V9:V54)</f>
        <v>255.31</v>
      </c>
      <c r="W8" s="159"/>
      <c r="X8" s="159"/>
      <c r="Y8" s="159"/>
      <c r="AG8" t="s">
        <v>163</v>
      </c>
    </row>
    <row r="9" spans="1:60" ht="20.399999999999999" outlineLevel="1" x14ac:dyDescent="0.25">
      <c r="A9" s="167">
        <v>1</v>
      </c>
      <c r="B9" s="168" t="s">
        <v>190</v>
      </c>
      <c r="C9" s="183" t="s">
        <v>191</v>
      </c>
      <c r="D9" s="169" t="s">
        <v>192</v>
      </c>
      <c r="E9" s="170">
        <v>21</v>
      </c>
      <c r="F9" s="171"/>
      <c r="G9" s="172">
        <f>ROUND(E9*F9,2)</f>
        <v>0</v>
      </c>
      <c r="H9" s="171"/>
      <c r="I9" s="172">
        <f>ROUND(E9*H9,2)</f>
        <v>0</v>
      </c>
      <c r="J9" s="171"/>
      <c r="K9" s="172">
        <f>ROUND(E9*J9,2)</f>
        <v>0</v>
      </c>
      <c r="L9" s="172">
        <v>21</v>
      </c>
      <c r="M9" s="172">
        <f>G9*(1+L9/100)</f>
        <v>0</v>
      </c>
      <c r="N9" s="170">
        <v>0</v>
      </c>
      <c r="O9" s="170">
        <f>ROUND(E9*N9,2)</f>
        <v>0</v>
      </c>
      <c r="P9" s="170">
        <v>0.13800000000000001</v>
      </c>
      <c r="Q9" s="170">
        <f>ROUND(E9*P9,2)</f>
        <v>2.9</v>
      </c>
      <c r="R9" s="172" t="s">
        <v>193</v>
      </c>
      <c r="S9" s="172" t="s">
        <v>167</v>
      </c>
      <c r="T9" s="173" t="s">
        <v>167</v>
      </c>
      <c r="U9" s="158">
        <v>0.16</v>
      </c>
      <c r="V9" s="158">
        <f>ROUND(E9*U9,2)</f>
        <v>3.36</v>
      </c>
      <c r="W9" s="158"/>
      <c r="X9" s="158" t="s">
        <v>194</v>
      </c>
      <c r="Y9" s="158" t="s">
        <v>170</v>
      </c>
      <c r="Z9" s="148"/>
      <c r="AA9" s="148"/>
      <c r="AB9" s="148"/>
      <c r="AC9" s="148"/>
      <c r="AD9" s="148"/>
      <c r="AE9" s="148"/>
      <c r="AF9" s="148"/>
      <c r="AG9" s="148" t="s">
        <v>195</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5">
      <c r="A10" s="155"/>
      <c r="B10" s="156"/>
      <c r="C10" s="259" t="s">
        <v>196</v>
      </c>
      <c r="D10" s="260"/>
      <c r="E10" s="260"/>
      <c r="F10" s="260"/>
      <c r="G10" s="260"/>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197</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5">
      <c r="A11" s="155"/>
      <c r="B11" s="156"/>
      <c r="C11" s="190" t="s">
        <v>198</v>
      </c>
      <c r="D11" s="187"/>
      <c r="E11" s="188">
        <v>21</v>
      </c>
      <c r="F11" s="158"/>
      <c r="G11" s="158"/>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199</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0.399999999999999" outlineLevel="1" x14ac:dyDescent="0.25">
      <c r="A12" s="167">
        <v>2</v>
      </c>
      <c r="B12" s="168" t="s">
        <v>200</v>
      </c>
      <c r="C12" s="183" t="s">
        <v>201</v>
      </c>
      <c r="D12" s="169" t="s">
        <v>192</v>
      </c>
      <c r="E12" s="170">
        <v>21</v>
      </c>
      <c r="F12" s="171"/>
      <c r="G12" s="172">
        <f>ROUND(E12*F12,2)</f>
        <v>0</v>
      </c>
      <c r="H12" s="171"/>
      <c r="I12" s="172">
        <f>ROUND(E12*H12,2)</f>
        <v>0</v>
      </c>
      <c r="J12" s="171"/>
      <c r="K12" s="172">
        <f>ROUND(E12*J12,2)</f>
        <v>0</v>
      </c>
      <c r="L12" s="172">
        <v>21</v>
      </c>
      <c r="M12" s="172">
        <f>G12*(1+L12/100)</f>
        <v>0</v>
      </c>
      <c r="N12" s="170">
        <v>0</v>
      </c>
      <c r="O12" s="170">
        <f>ROUND(E12*N12,2)</f>
        <v>0</v>
      </c>
      <c r="P12" s="170">
        <v>0.33</v>
      </c>
      <c r="Q12" s="170">
        <f>ROUND(E12*P12,2)</f>
        <v>6.93</v>
      </c>
      <c r="R12" s="172" t="s">
        <v>193</v>
      </c>
      <c r="S12" s="172" t="s">
        <v>167</v>
      </c>
      <c r="T12" s="173" t="s">
        <v>167</v>
      </c>
      <c r="U12" s="158">
        <v>0.06</v>
      </c>
      <c r="V12" s="158">
        <f>ROUND(E12*U12,2)</f>
        <v>1.26</v>
      </c>
      <c r="W12" s="158"/>
      <c r="X12" s="158" t="s">
        <v>194</v>
      </c>
      <c r="Y12" s="158" t="s">
        <v>170</v>
      </c>
      <c r="Z12" s="148"/>
      <c r="AA12" s="148"/>
      <c r="AB12" s="148"/>
      <c r="AC12" s="148"/>
      <c r="AD12" s="148"/>
      <c r="AE12" s="148"/>
      <c r="AF12" s="148"/>
      <c r="AG12" s="148" t="s">
        <v>195</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5">
      <c r="A13" s="155"/>
      <c r="B13" s="156"/>
      <c r="C13" s="190" t="s">
        <v>202</v>
      </c>
      <c r="D13" s="187"/>
      <c r="E13" s="188">
        <v>21</v>
      </c>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199</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20.399999999999999" outlineLevel="1" x14ac:dyDescent="0.25">
      <c r="A14" s="167">
        <v>3</v>
      </c>
      <c r="B14" s="168" t="s">
        <v>203</v>
      </c>
      <c r="C14" s="183" t="s">
        <v>204</v>
      </c>
      <c r="D14" s="169" t="s">
        <v>192</v>
      </c>
      <c r="E14" s="170">
        <v>265</v>
      </c>
      <c r="F14" s="171"/>
      <c r="G14" s="172">
        <f>ROUND(E14*F14,2)</f>
        <v>0</v>
      </c>
      <c r="H14" s="171"/>
      <c r="I14" s="172">
        <f>ROUND(E14*H14,2)</f>
        <v>0</v>
      </c>
      <c r="J14" s="171"/>
      <c r="K14" s="172">
        <f>ROUND(E14*J14,2)</f>
        <v>0</v>
      </c>
      <c r="L14" s="172">
        <v>21</v>
      </c>
      <c r="M14" s="172">
        <f>G14*(1+L14/100)</f>
        <v>0</v>
      </c>
      <c r="N14" s="170">
        <v>0</v>
      </c>
      <c r="O14" s="170">
        <f>ROUND(E14*N14,2)</f>
        <v>0</v>
      </c>
      <c r="P14" s="170">
        <v>0.44</v>
      </c>
      <c r="Q14" s="170">
        <f>ROUND(E14*P14,2)</f>
        <v>116.6</v>
      </c>
      <c r="R14" s="172" t="s">
        <v>193</v>
      </c>
      <c r="S14" s="172" t="s">
        <v>167</v>
      </c>
      <c r="T14" s="173" t="s">
        <v>167</v>
      </c>
      <c r="U14" s="158">
        <v>7.2999999999999995E-2</v>
      </c>
      <c r="V14" s="158">
        <f>ROUND(E14*U14,2)</f>
        <v>19.350000000000001</v>
      </c>
      <c r="W14" s="158"/>
      <c r="X14" s="158" t="s">
        <v>194</v>
      </c>
      <c r="Y14" s="158" t="s">
        <v>170</v>
      </c>
      <c r="Z14" s="148"/>
      <c r="AA14" s="148"/>
      <c r="AB14" s="148"/>
      <c r="AC14" s="148"/>
      <c r="AD14" s="148"/>
      <c r="AE14" s="148"/>
      <c r="AF14" s="148"/>
      <c r="AG14" s="148" t="s">
        <v>195</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5">
      <c r="A15" s="155"/>
      <c r="B15" s="156"/>
      <c r="C15" s="190" t="s">
        <v>205</v>
      </c>
      <c r="D15" s="187"/>
      <c r="E15" s="188">
        <v>265</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199</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0.399999999999999" outlineLevel="1" x14ac:dyDescent="0.25">
      <c r="A16" s="167">
        <v>4</v>
      </c>
      <c r="B16" s="168" t="s">
        <v>206</v>
      </c>
      <c r="C16" s="183" t="s">
        <v>207</v>
      </c>
      <c r="D16" s="169" t="s">
        <v>192</v>
      </c>
      <c r="E16" s="170">
        <v>52.3</v>
      </c>
      <c r="F16" s="171"/>
      <c r="G16" s="172">
        <f>ROUND(E16*F16,2)</f>
        <v>0</v>
      </c>
      <c r="H16" s="171"/>
      <c r="I16" s="172">
        <f>ROUND(E16*H16,2)</f>
        <v>0</v>
      </c>
      <c r="J16" s="171"/>
      <c r="K16" s="172">
        <f>ROUND(E16*J16,2)</f>
        <v>0</v>
      </c>
      <c r="L16" s="172">
        <v>21</v>
      </c>
      <c r="M16" s="172">
        <f>G16*(1+L16/100)</f>
        <v>0</v>
      </c>
      <c r="N16" s="170">
        <v>0</v>
      </c>
      <c r="O16" s="170">
        <f>ROUND(E16*N16,2)</f>
        <v>0</v>
      </c>
      <c r="P16" s="170">
        <v>0.22</v>
      </c>
      <c r="Q16" s="170">
        <f>ROUND(E16*P16,2)</f>
        <v>11.51</v>
      </c>
      <c r="R16" s="172" t="s">
        <v>193</v>
      </c>
      <c r="S16" s="172" t="s">
        <v>167</v>
      </c>
      <c r="T16" s="173" t="s">
        <v>167</v>
      </c>
      <c r="U16" s="158">
        <v>7.0000000000000007E-2</v>
      </c>
      <c r="V16" s="158">
        <f>ROUND(E16*U16,2)</f>
        <v>3.66</v>
      </c>
      <c r="W16" s="158"/>
      <c r="X16" s="158" t="s">
        <v>194</v>
      </c>
      <c r="Y16" s="158" t="s">
        <v>170</v>
      </c>
      <c r="Z16" s="148"/>
      <c r="AA16" s="148"/>
      <c r="AB16" s="148"/>
      <c r="AC16" s="148"/>
      <c r="AD16" s="148"/>
      <c r="AE16" s="148"/>
      <c r="AF16" s="148"/>
      <c r="AG16" s="148" t="s">
        <v>195</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5">
      <c r="A17" s="155"/>
      <c r="B17" s="156"/>
      <c r="C17" s="190" t="s">
        <v>208</v>
      </c>
      <c r="D17" s="187"/>
      <c r="E17" s="188">
        <v>52.3</v>
      </c>
      <c r="F17" s="158"/>
      <c r="G17" s="158"/>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199</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0.399999999999999" outlineLevel="1" x14ac:dyDescent="0.25">
      <c r="A18" s="167">
        <v>5</v>
      </c>
      <c r="B18" s="168" t="s">
        <v>209</v>
      </c>
      <c r="C18" s="183" t="s">
        <v>210</v>
      </c>
      <c r="D18" s="169" t="s">
        <v>192</v>
      </c>
      <c r="E18" s="170">
        <v>265</v>
      </c>
      <c r="F18" s="171"/>
      <c r="G18" s="172">
        <f>ROUND(E18*F18,2)</f>
        <v>0</v>
      </c>
      <c r="H18" s="171"/>
      <c r="I18" s="172">
        <f>ROUND(E18*H18,2)</f>
        <v>0</v>
      </c>
      <c r="J18" s="171"/>
      <c r="K18" s="172">
        <f>ROUND(E18*J18,2)</f>
        <v>0</v>
      </c>
      <c r="L18" s="172">
        <v>21</v>
      </c>
      <c r="M18" s="172">
        <f>G18*(1+L18/100)</f>
        <v>0</v>
      </c>
      <c r="N18" s="170">
        <v>0</v>
      </c>
      <c r="O18" s="170">
        <f>ROUND(E18*N18,2)</f>
        <v>0</v>
      </c>
      <c r="P18" s="170">
        <v>0.44</v>
      </c>
      <c r="Q18" s="170">
        <f>ROUND(E18*P18,2)</f>
        <v>116.6</v>
      </c>
      <c r="R18" s="172" t="s">
        <v>193</v>
      </c>
      <c r="S18" s="172" t="s">
        <v>167</v>
      </c>
      <c r="T18" s="173" t="s">
        <v>167</v>
      </c>
      <c r="U18" s="158">
        <v>0.157</v>
      </c>
      <c r="V18" s="158">
        <f>ROUND(E18*U18,2)</f>
        <v>41.61</v>
      </c>
      <c r="W18" s="158"/>
      <c r="X18" s="158" t="s">
        <v>194</v>
      </c>
      <c r="Y18" s="158" t="s">
        <v>170</v>
      </c>
      <c r="Z18" s="148"/>
      <c r="AA18" s="148"/>
      <c r="AB18" s="148"/>
      <c r="AC18" s="148"/>
      <c r="AD18" s="148"/>
      <c r="AE18" s="148"/>
      <c r="AF18" s="148"/>
      <c r="AG18" s="148" t="s">
        <v>195</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5">
      <c r="A19" s="155"/>
      <c r="B19" s="156"/>
      <c r="C19" s="190" t="s">
        <v>211</v>
      </c>
      <c r="D19" s="187"/>
      <c r="E19" s="188">
        <v>265</v>
      </c>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199</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5">
      <c r="A20" s="167">
        <v>6</v>
      </c>
      <c r="B20" s="168" t="s">
        <v>212</v>
      </c>
      <c r="C20" s="183" t="s">
        <v>213</v>
      </c>
      <c r="D20" s="169" t="s">
        <v>214</v>
      </c>
      <c r="E20" s="170">
        <v>16</v>
      </c>
      <c r="F20" s="171"/>
      <c r="G20" s="172">
        <f>ROUND(E20*F20,2)</f>
        <v>0</v>
      </c>
      <c r="H20" s="171"/>
      <c r="I20" s="172">
        <f>ROUND(E20*H20,2)</f>
        <v>0</v>
      </c>
      <c r="J20" s="171"/>
      <c r="K20" s="172">
        <f>ROUND(E20*J20,2)</f>
        <v>0</v>
      </c>
      <c r="L20" s="172">
        <v>21</v>
      </c>
      <c r="M20" s="172">
        <f>G20*(1+L20/100)</f>
        <v>0</v>
      </c>
      <c r="N20" s="170">
        <v>0</v>
      </c>
      <c r="O20" s="170">
        <f>ROUND(E20*N20,2)</f>
        <v>0</v>
      </c>
      <c r="P20" s="170">
        <v>0.27</v>
      </c>
      <c r="Q20" s="170">
        <f>ROUND(E20*P20,2)</f>
        <v>4.32</v>
      </c>
      <c r="R20" s="172" t="s">
        <v>193</v>
      </c>
      <c r="S20" s="172" t="s">
        <v>167</v>
      </c>
      <c r="T20" s="173" t="s">
        <v>167</v>
      </c>
      <c r="U20" s="158">
        <v>0.123</v>
      </c>
      <c r="V20" s="158">
        <f>ROUND(E20*U20,2)</f>
        <v>1.97</v>
      </c>
      <c r="W20" s="158"/>
      <c r="X20" s="158" t="s">
        <v>194</v>
      </c>
      <c r="Y20" s="158" t="s">
        <v>170</v>
      </c>
      <c r="Z20" s="148"/>
      <c r="AA20" s="148"/>
      <c r="AB20" s="148"/>
      <c r="AC20" s="148"/>
      <c r="AD20" s="148"/>
      <c r="AE20" s="148"/>
      <c r="AF20" s="148"/>
      <c r="AG20" s="148" t="s">
        <v>195</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5">
      <c r="A21" s="155"/>
      <c r="B21" s="156"/>
      <c r="C21" s="259" t="s">
        <v>215</v>
      </c>
      <c r="D21" s="260"/>
      <c r="E21" s="260"/>
      <c r="F21" s="260"/>
      <c r="G21" s="260"/>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197</v>
      </c>
      <c r="AH21" s="148"/>
      <c r="AI21" s="148"/>
      <c r="AJ21" s="148"/>
      <c r="AK21" s="148"/>
      <c r="AL21" s="148"/>
      <c r="AM21" s="148"/>
      <c r="AN21" s="148"/>
      <c r="AO21" s="148"/>
      <c r="AP21" s="148"/>
      <c r="AQ21" s="148"/>
      <c r="AR21" s="148"/>
      <c r="AS21" s="148"/>
      <c r="AT21" s="148"/>
      <c r="AU21" s="148"/>
      <c r="AV21" s="148"/>
      <c r="AW21" s="148"/>
      <c r="AX21" s="148"/>
      <c r="AY21" s="148"/>
      <c r="AZ21" s="148"/>
      <c r="BA21" s="189" t="str">
        <f>C21</f>
        <v>s vybouráním lože, s přemístěním hmot na skládku na vzdálenost do 3 m nebo naložením na dopravní prostředek</v>
      </c>
      <c r="BB21" s="148"/>
      <c r="BC21" s="148"/>
      <c r="BD21" s="148"/>
      <c r="BE21" s="148"/>
      <c r="BF21" s="148"/>
      <c r="BG21" s="148"/>
      <c r="BH21" s="148"/>
    </row>
    <row r="22" spans="1:60" outlineLevel="2" x14ac:dyDescent="0.25">
      <c r="A22" s="155"/>
      <c r="B22" s="156"/>
      <c r="C22" s="190" t="s">
        <v>216</v>
      </c>
      <c r="D22" s="187"/>
      <c r="E22" s="188">
        <v>16</v>
      </c>
      <c r="F22" s="158"/>
      <c r="G22" s="158"/>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199</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5">
      <c r="A23" s="167">
        <v>7</v>
      </c>
      <c r="B23" s="168" t="s">
        <v>217</v>
      </c>
      <c r="C23" s="183" t="s">
        <v>218</v>
      </c>
      <c r="D23" s="169" t="s">
        <v>214</v>
      </c>
      <c r="E23" s="170">
        <v>10</v>
      </c>
      <c r="F23" s="171"/>
      <c r="G23" s="172">
        <f>ROUND(E23*F23,2)</f>
        <v>0</v>
      </c>
      <c r="H23" s="171"/>
      <c r="I23" s="172">
        <f>ROUND(E23*H23,2)</f>
        <v>0</v>
      </c>
      <c r="J23" s="171"/>
      <c r="K23" s="172">
        <f>ROUND(E23*J23,2)</f>
        <v>0</v>
      </c>
      <c r="L23" s="172">
        <v>21</v>
      </c>
      <c r="M23" s="172">
        <f>G23*(1+L23/100)</f>
        <v>0</v>
      </c>
      <c r="N23" s="170">
        <v>0</v>
      </c>
      <c r="O23" s="170">
        <f>ROUND(E23*N23,2)</f>
        <v>0</v>
      </c>
      <c r="P23" s="170">
        <v>0.125</v>
      </c>
      <c r="Q23" s="170">
        <f>ROUND(E23*P23,2)</f>
        <v>1.25</v>
      </c>
      <c r="R23" s="172" t="s">
        <v>193</v>
      </c>
      <c r="S23" s="172" t="s">
        <v>167</v>
      </c>
      <c r="T23" s="173" t="s">
        <v>167</v>
      </c>
      <c r="U23" s="158">
        <v>0.08</v>
      </c>
      <c r="V23" s="158">
        <f>ROUND(E23*U23,2)</f>
        <v>0.8</v>
      </c>
      <c r="W23" s="158"/>
      <c r="X23" s="158" t="s">
        <v>194</v>
      </c>
      <c r="Y23" s="158" t="s">
        <v>170</v>
      </c>
      <c r="Z23" s="148"/>
      <c r="AA23" s="148"/>
      <c r="AB23" s="148"/>
      <c r="AC23" s="148"/>
      <c r="AD23" s="148"/>
      <c r="AE23" s="148"/>
      <c r="AF23" s="148"/>
      <c r="AG23" s="148" t="s">
        <v>195</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5">
      <c r="A24" s="155"/>
      <c r="B24" s="156"/>
      <c r="C24" s="259" t="s">
        <v>215</v>
      </c>
      <c r="D24" s="260"/>
      <c r="E24" s="260"/>
      <c r="F24" s="260"/>
      <c r="G24" s="260"/>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197</v>
      </c>
      <c r="AH24" s="148"/>
      <c r="AI24" s="148"/>
      <c r="AJ24" s="148"/>
      <c r="AK24" s="148"/>
      <c r="AL24" s="148"/>
      <c r="AM24" s="148"/>
      <c r="AN24" s="148"/>
      <c r="AO24" s="148"/>
      <c r="AP24" s="148"/>
      <c r="AQ24" s="148"/>
      <c r="AR24" s="148"/>
      <c r="AS24" s="148"/>
      <c r="AT24" s="148"/>
      <c r="AU24" s="148"/>
      <c r="AV24" s="148"/>
      <c r="AW24" s="148"/>
      <c r="AX24" s="148"/>
      <c r="AY24" s="148"/>
      <c r="AZ24" s="148"/>
      <c r="BA24" s="189" t="str">
        <f>C24</f>
        <v>s vybouráním lože, s přemístěním hmot na skládku na vzdálenost do 3 m nebo naložením na dopravní prostředek</v>
      </c>
      <c r="BB24" s="148"/>
      <c r="BC24" s="148"/>
      <c r="BD24" s="148"/>
      <c r="BE24" s="148"/>
      <c r="BF24" s="148"/>
      <c r="BG24" s="148"/>
      <c r="BH24" s="148"/>
    </row>
    <row r="25" spans="1:60" outlineLevel="2" x14ac:dyDescent="0.25">
      <c r="A25" s="155"/>
      <c r="B25" s="156"/>
      <c r="C25" s="190" t="s">
        <v>219</v>
      </c>
      <c r="D25" s="187"/>
      <c r="E25" s="188">
        <v>10</v>
      </c>
      <c r="F25" s="158"/>
      <c r="G25" s="158"/>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199</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5">
      <c r="A26" s="167">
        <v>8</v>
      </c>
      <c r="B26" s="168" t="s">
        <v>220</v>
      </c>
      <c r="C26" s="183" t="s">
        <v>221</v>
      </c>
      <c r="D26" s="169" t="s">
        <v>222</v>
      </c>
      <c r="E26" s="170">
        <v>95.02</v>
      </c>
      <c r="F26" s="171"/>
      <c r="G26" s="172">
        <f>ROUND(E26*F26,2)</f>
        <v>0</v>
      </c>
      <c r="H26" s="171"/>
      <c r="I26" s="172">
        <f>ROUND(E26*H26,2)</f>
        <v>0</v>
      </c>
      <c r="J26" s="171"/>
      <c r="K26" s="172">
        <f>ROUND(E26*J26,2)</f>
        <v>0</v>
      </c>
      <c r="L26" s="172">
        <v>21</v>
      </c>
      <c r="M26" s="172">
        <f>G26*(1+L26/100)</f>
        <v>0</v>
      </c>
      <c r="N26" s="170">
        <v>0</v>
      </c>
      <c r="O26" s="170">
        <f>ROUND(E26*N26,2)</f>
        <v>0</v>
      </c>
      <c r="P26" s="170">
        <v>0</v>
      </c>
      <c r="Q26" s="170">
        <f>ROUND(E26*P26,2)</f>
        <v>0</v>
      </c>
      <c r="R26" s="172" t="s">
        <v>223</v>
      </c>
      <c r="S26" s="172" t="s">
        <v>167</v>
      </c>
      <c r="T26" s="173" t="s">
        <v>167</v>
      </c>
      <c r="U26" s="158">
        <v>0.42199999999999999</v>
      </c>
      <c r="V26" s="158">
        <f>ROUND(E26*U26,2)</f>
        <v>40.1</v>
      </c>
      <c r="W26" s="158"/>
      <c r="X26" s="158" t="s">
        <v>194</v>
      </c>
      <c r="Y26" s="158" t="s">
        <v>170</v>
      </c>
      <c r="Z26" s="148"/>
      <c r="AA26" s="148"/>
      <c r="AB26" s="148"/>
      <c r="AC26" s="148"/>
      <c r="AD26" s="148"/>
      <c r="AE26" s="148"/>
      <c r="AF26" s="148"/>
      <c r="AG26" s="148" t="s">
        <v>195</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5">
      <c r="A27" s="155"/>
      <c r="B27" s="156"/>
      <c r="C27" s="259" t="s">
        <v>224</v>
      </c>
      <c r="D27" s="260"/>
      <c r="E27" s="260"/>
      <c r="F27" s="260"/>
      <c r="G27" s="260"/>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197</v>
      </c>
      <c r="AH27" s="148"/>
      <c r="AI27" s="148"/>
      <c r="AJ27" s="148"/>
      <c r="AK27" s="148"/>
      <c r="AL27" s="148"/>
      <c r="AM27" s="148"/>
      <c r="AN27" s="148"/>
      <c r="AO27" s="148"/>
      <c r="AP27" s="148"/>
      <c r="AQ27" s="148"/>
      <c r="AR27" s="148"/>
      <c r="AS27" s="148"/>
      <c r="AT27" s="148"/>
      <c r="AU27" s="148"/>
      <c r="AV27" s="148"/>
      <c r="AW27" s="148"/>
      <c r="AX27" s="148"/>
      <c r="AY27" s="148"/>
      <c r="AZ27" s="148"/>
      <c r="BA27" s="189" t="str">
        <f>C27</f>
        <v>s přemístěním výkopku v příčných profilech na vzdálenost do 15 m nebo s naložením na dopravní prostředek.</v>
      </c>
      <c r="BB27" s="148"/>
      <c r="BC27" s="148"/>
      <c r="BD27" s="148"/>
      <c r="BE27" s="148"/>
      <c r="BF27" s="148"/>
      <c r="BG27" s="148"/>
      <c r="BH27" s="148"/>
    </row>
    <row r="28" spans="1:60" outlineLevel="2" x14ac:dyDescent="0.25">
      <c r="A28" s="155"/>
      <c r="B28" s="156"/>
      <c r="C28" s="190" t="s">
        <v>225</v>
      </c>
      <c r="D28" s="187"/>
      <c r="E28" s="188">
        <v>95.02</v>
      </c>
      <c r="F28" s="158"/>
      <c r="G28" s="1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199</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5">
      <c r="A29" s="167">
        <v>9</v>
      </c>
      <c r="B29" s="168" t="s">
        <v>226</v>
      </c>
      <c r="C29" s="183" t="s">
        <v>227</v>
      </c>
      <c r="D29" s="169" t="s">
        <v>222</v>
      </c>
      <c r="E29" s="170">
        <v>95.02</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t="s">
        <v>223</v>
      </c>
      <c r="S29" s="172" t="s">
        <v>167</v>
      </c>
      <c r="T29" s="173" t="s">
        <v>167</v>
      </c>
      <c r="U29" s="158">
        <v>1.0999999999999999E-2</v>
      </c>
      <c r="V29" s="158">
        <f>ROUND(E29*U29,2)</f>
        <v>1.05</v>
      </c>
      <c r="W29" s="158"/>
      <c r="X29" s="158" t="s">
        <v>194</v>
      </c>
      <c r="Y29" s="158" t="s">
        <v>170</v>
      </c>
      <c r="Z29" s="148"/>
      <c r="AA29" s="148"/>
      <c r="AB29" s="148"/>
      <c r="AC29" s="148"/>
      <c r="AD29" s="148"/>
      <c r="AE29" s="148"/>
      <c r="AF29" s="148"/>
      <c r="AG29" s="148" t="s">
        <v>195</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5">
      <c r="A30" s="155"/>
      <c r="B30" s="156"/>
      <c r="C30" s="259" t="s">
        <v>228</v>
      </c>
      <c r="D30" s="260"/>
      <c r="E30" s="260"/>
      <c r="F30" s="260"/>
      <c r="G30" s="260"/>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197</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5">
      <c r="A31" s="155"/>
      <c r="B31" s="156"/>
      <c r="C31" s="190" t="s">
        <v>229</v>
      </c>
      <c r="D31" s="187"/>
      <c r="E31" s="188">
        <v>95.02</v>
      </c>
      <c r="F31" s="158"/>
      <c r="G31" s="1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199</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5">
      <c r="A32" s="167">
        <v>10</v>
      </c>
      <c r="B32" s="168" t="s">
        <v>230</v>
      </c>
      <c r="C32" s="183" t="s">
        <v>231</v>
      </c>
      <c r="D32" s="169" t="s">
        <v>192</v>
      </c>
      <c r="E32" s="170">
        <v>40</v>
      </c>
      <c r="F32" s="171"/>
      <c r="G32" s="172">
        <f>ROUND(E32*F32,2)</f>
        <v>0</v>
      </c>
      <c r="H32" s="171"/>
      <c r="I32" s="172">
        <f>ROUND(E32*H32,2)</f>
        <v>0</v>
      </c>
      <c r="J32" s="171"/>
      <c r="K32" s="172">
        <f>ROUND(E32*J32,2)</f>
        <v>0</v>
      </c>
      <c r="L32" s="172">
        <v>21</v>
      </c>
      <c r="M32" s="172">
        <f>G32*(1+L32/100)</f>
        <v>0</v>
      </c>
      <c r="N32" s="170">
        <v>0</v>
      </c>
      <c r="O32" s="170">
        <f>ROUND(E32*N32,2)</f>
        <v>0</v>
      </c>
      <c r="P32" s="170">
        <v>0</v>
      </c>
      <c r="Q32" s="170">
        <f>ROUND(E32*P32,2)</f>
        <v>0</v>
      </c>
      <c r="R32" s="172" t="s">
        <v>232</v>
      </c>
      <c r="S32" s="172" t="s">
        <v>167</v>
      </c>
      <c r="T32" s="173" t="s">
        <v>167</v>
      </c>
      <c r="U32" s="158">
        <v>2.1000000000000001E-2</v>
      </c>
      <c r="V32" s="158">
        <f>ROUND(E32*U32,2)</f>
        <v>0.84</v>
      </c>
      <c r="W32" s="158"/>
      <c r="X32" s="158" t="s">
        <v>194</v>
      </c>
      <c r="Y32" s="158" t="s">
        <v>170</v>
      </c>
      <c r="Z32" s="148"/>
      <c r="AA32" s="148"/>
      <c r="AB32" s="148"/>
      <c r="AC32" s="148"/>
      <c r="AD32" s="148"/>
      <c r="AE32" s="148"/>
      <c r="AF32" s="148"/>
      <c r="AG32" s="148" t="s">
        <v>195</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5">
      <c r="A33" s="155"/>
      <c r="B33" s="156"/>
      <c r="C33" s="259" t="s">
        <v>233</v>
      </c>
      <c r="D33" s="260"/>
      <c r="E33" s="260"/>
      <c r="F33" s="260"/>
      <c r="G33" s="260"/>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197</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5">
      <c r="A34" s="155"/>
      <c r="B34" s="156"/>
      <c r="C34" s="190" t="s">
        <v>234</v>
      </c>
      <c r="D34" s="187"/>
      <c r="E34" s="188">
        <v>40</v>
      </c>
      <c r="F34" s="158"/>
      <c r="G34" s="158"/>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199</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5">
      <c r="A35" s="167">
        <v>11</v>
      </c>
      <c r="B35" s="168" t="s">
        <v>235</v>
      </c>
      <c r="C35" s="183" t="s">
        <v>236</v>
      </c>
      <c r="D35" s="169" t="s">
        <v>192</v>
      </c>
      <c r="E35" s="170">
        <v>297</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2" t="s">
        <v>223</v>
      </c>
      <c r="S35" s="172" t="s">
        <v>167</v>
      </c>
      <c r="T35" s="173" t="s">
        <v>167</v>
      </c>
      <c r="U35" s="158">
        <v>1.2999999999999999E-2</v>
      </c>
      <c r="V35" s="158">
        <f>ROUND(E35*U35,2)</f>
        <v>3.86</v>
      </c>
      <c r="W35" s="158"/>
      <c r="X35" s="158" t="s">
        <v>194</v>
      </c>
      <c r="Y35" s="158" t="s">
        <v>170</v>
      </c>
      <c r="Z35" s="148"/>
      <c r="AA35" s="148"/>
      <c r="AB35" s="148"/>
      <c r="AC35" s="148"/>
      <c r="AD35" s="148"/>
      <c r="AE35" s="148"/>
      <c r="AF35" s="148"/>
      <c r="AG35" s="148" t="s">
        <v>195</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5">
      <c r="A36" s="155"/>
      <c r="B36" s="156"/>
      <c r="C36" s="259" t="s">
        <v>237</v>
      </c>
      <c r="D36" s="260"/>
      <c r="E36" s="260"/>
      <c r="F36" s="260"/>
      <c r="G36" s="260"/>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197</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5">
      <c r="A37" s="155"/>
      <c r="B37" s="156"/>
      <c r="C37" s="190" t="s">
        <v>238</v>
      </c>
      <c r="D37" s="187"/>
      <c r="E37" s="188">
        <v>40</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199</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x14ac:dyDescent="0.25">
      <c r="A38" s="155"/>
      <c r="B38" s="156"/>
      <c r="C38" s="190" t="s">
        <v>239</v>
      </c>
      <c r="D38" s="187"/>
      <c r="E38" s="188">
        <v>257</v>
      </c>
      <c r="F38" s="158"/>
      <c r="G38" s="158"/>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199</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5">
      <c r="A39" s="167">
        <v>12</v>
      </c>
      <c r="B39" s="168" t="s">
        <v>240</v>
      </c>
      <c r="C39" s="183" t="s">
        <v>241</v>
      </c>
      <c r="D39" s="169" t="s">
        <v>192</v>
      </c>
      <c r="E39" s="170">
        <v>93.9</v>
      </c>
      <c r="F39" s="171"/>
      <c r="G39" s="172">
        <f>ROUND(E39*F39,2)</f>
        <v>0</v>
      </c>
      <c r="H39" s="171"/>
      <c r="I39" s="172">
        <f>ROUND(E39*H39,2)</f>
        <v>0</v>
      </c>
      <c r="J39" s="171"/>
      <c r="K39" s="172">
        <f>ROUND(E39*J39,2)</f>
        <v>0</v>
      </c>
      <c r="L39" s="172">
        <v>21</v>
      </c>
      <c r="M39" s="172">
        <f>G39*(1+L39/100)</f>
        <v>0</v>
      </c>
      <c r="N39" s="170">
        <v>0</v>
      </c>
      <c r="O39" s="170">
        <f>ROUND(E39*N39,2)</f>
        <v>0</v>
      </c>
      <c r="P39" s="170">
        <v>0</v>
      </c>
      <c r="Q39" s="170">
        <f>ROUND(E39*P39,2)</f>
        <v>0</v>
      </c>
      <c r="R39" s="172" t="s">
        <v>223</v>
      </c>
      <c r="S39" s="172" t="s">
        <v>167</v>
      </c>
      <c r="T39" s="173" t="s">
        <v>167</v>
      </c>
      <c r="U39" s="158">
        <v>1.7999999999999999E-2</v>
      </c>
      <c r="V39" s="158">
        <f>ROUND(E39*U39,2)</f>
        <v>1.69</v>
      </c>
      <c r="W39" s="158"/>
      <c r="X39" s="158" t="s">
        <v>194</v>
      </c>
      <c r="Y39" s="158" t="s">
        <v>170</v>
      </c>
      <c r="Z39" s="148"/>
      <c r="AA39" s="148"/>
      <c r="AB39" s="148"/>
      <c r="AC39" s="148"/>
      <c r="AD39" s="148"/>
      <c r="AE39" s="148"/>
      <c r="AF39" s="148"/>
      <c r="AG39" s="148" t="s">
        <v>195</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5">
      <c r="A40" s="155"/>
      <c r="B40" s="156"/>
      <c r="C40" s="259" t="s">
        <v>237</v>
      </c>
      <c r="D40" s="260"/>
      <c r="E40" s="260"/>
      <c r="F40" s="260"/>
      <c r="G40" s="260"/>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197</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5">
      <c r="A41" s="155"/>
      <c r="B41" s="156"/>
      <c r="C41" s="190" t="s">
        <v>242</v>
      </c>
      <c r="D41" s="187"/>
      <c r="E41" s="188">
        <v>93.9</v>
      </c>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199</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5">
      <c r="A42" s="167">
        <v>13</v>
      </c>
      <c r="B42" s="168" t="s">
        <v>243</v>
      </c>
      <c r="C42" s="183" t="s">
        <v>244</v>
      </c>
      <c r="D42" s="169" t="s">
        <v>192</v>
      </c>
      <c r="E42" s="170">
        <v>40</v>
      </c>
      <c r="F42" s="171"/>
      <c r="G42" s="172">
        <f>ROUND(E42*F42,2)</f>
        <v>0</v>
      </c>
      <c r="H42" s="171"/>
      <c r="I42" s="172">
        <f>ROUND(E42*H42,2)</f>
        <v>0</v>
      </c>
      <c r="J42" s="171"/>
      <c r="K42" s="172">
        <f>ROUND(E42*J42,2)</f>
        <v>0</v>
      </c>
      <c r="L42" s="172">
        <v>21</v>
      </c>
      <c r="M42" s="172">
        <f>G42*(1+L42/100)</f>
        <v>0</v>
      </c>
      <c r="N42" s="170">
        <v>0</v>
      </c>
      <c r="O42" s="170">
        <f>ROUND(E42*N42,2)</f>
        <v>0</v>
      </c>
      <c r="P42" s="170">
        <v>0</v>
      </c>
      <c r="Q42" s="170">
        <f>ROUND(E42*P42,2)</f>
        <v>0</v>
      </c>
      <c r="R42" s="172" t="s">
        <v>223</v>
      </c>
      <c r="S42" s="172" t="s">
        <v>167</v>
      </c>
      <c r="T42" s="173" t="s">
        <v>167</v>
      </c>
      <c r="U42" s="158">
        <v>0.13</v>
      </c>
      <c r="V42" s="158">
        <f>ROUND(E42*U42,2)</f>
        <v>5.2</v>
      </c>
      <c r="W42" s="158"/>
      <c r="X42" s="158" t="s">
        <v>194</v>
      </c>
      <c r="Y42" s="158" t="s">
        <v>170</v>
      </c>
      <c r="Z42" s="148"/>
      <c r="AA42" s="148"/>
      <c r="AB42" s="148"/>
      <c r="AC42" s="148"/>
      <c r="AD42" s="148"/>
      <c r="AE42" s="148"/>
      <c r="AF42" s="148"/>
      <c r="AG42" s="148" t="s">
        <v>195</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5">
      <c r="A43" s="155"/>
      <c r="B43" s="156"/>
      <c r="C43" s="259" t="s">
        <v>245</v>
      </c>
      <c r="D43" s="260"/>
      <c r="E43" s="260"/>
      <c r="F43" s="260"/>
      <c r="G43" s="260"/>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197</v>
      </c>
      <c r="AH43" s="148"/>
      <c r="AI43" s="148"/>
      <c r="AJ43" s="148"/>
      <c r="AK43" s="148"/>
      <c r="AL43" s="148"/>
      <c r="AM43" s="148"/>
      <c r="AN43" s="148"/>
      <c r="AO43" s="148"/>
      <c r="AP43" s="148"/>
      <c r="AQ43" s="148"/>
      <c r="AR43" s="148"/>
      <c r="AS43" s="148"/>
      <c r="AT43" s="148"/>
      <c r="AU43" s="148"/>
      <c r="AV43" s="148"/>
      <c r="AW43" s="148"/>
      <c r="AX43" s="148"/>
      <c r="AY43" s="148"/>
      <c r="AZ43" s="148"/>
      <c r="BA43" s="189" t="str">
        <f>C43</f>
        <v>s případným nutným přemístěním hromad nebo dočasných skládek na místo potřeby ze vzdálenosti do 30 m, v rovině nebo ve svahu do 1 : 5,</v>
      </c>
      <c r="BB43" s="148"/>
      <c r="BC43" s="148"/>
      <c r="BD43" s="148"/>
      <c r="BE43" s="148"/>
      <c r="BF43" s="148"/>
      <c r="BG43" s="148"/>
      <c r="BH43" s="148"/>
    </row>
    <row r="44" spans="1:60" outlineLevel="2" x14ac:dyDescent="0.25">
      <c r="A44" s="155"/>
      <c r="B44" s="156"/>
      <c r="C44" s="190" t="s">
        <v>234</v>
      </c>
      <c r="D44" s="187"/>
      <c r="E44" s="188">
        <v>40</v>
      </c>
      <c r="F44" s="158"/>
      <c r="G44" s="158"/>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199</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0.399999999999999" outlineLevel="1" x14ac:dyDescent="0.25">
      <c r="A45" s="167">
        <v>14</v>
      </c>
      <c r="B45" s="168" t="s">
        <v>246</v>
      </c>
      <c r="C45" s="183" t="s">
        <v>247</v>
      </c>
      <c r="D45" s="169" t="s">
        <v>192</v>
      </c>
      <c r="E45" s="170">
        <v>257</v>
      </c>
      <c r="F45" s="171"/>
      <c r="G45" s="172">
        <f>ROUND(E45*F45,2)</f>
        <v>0</v>
      </c>
      <c r="H45" s="171"/>
      <c r="I45" s="172">
        <f>ROUND(E45*H45,2)</f>
        <v>0</v>
      </c>
      <c r="J45" s="171"/>
      <c r="K45" s="172">
        <f>ROUND(E45*J45,2)</f>
        <v>0</v>
      </c>
      <c r="L45" s="172">
        <v>21</v>
      </c>
      <c r="M45" s="172">
        <f>G45*(1+L45/100)</f>
        <v>0</v>
      </c>
      <c r="N45" s="170">
        <v>0</v>
      </c>
      <c r="O45" s="170">
        <f>ROUND(E45*N45,2)</f>
        <v>0</v>
      </c>
      <c r="P45" s="170">
        <v>0</v>
      </c>
      <c r="Q45" s="170">
        <f>ROUND(E45*P45,2)</f>
        <v>0</v>
      </c>
      <c r="R45" s="172" t="s">
        <v>223</v>
      </c>
      <c r="S45" s="172" t="s">
        <v>167</v>
      </c>
      <c r="T45" s="173" t="s">
        <v>167</v>
      </c>
      <c r="U45" s="158">
        <v>0.50800000000000001</v>
      </c>
      <c r="V45" s="158">
        <f>ROUND(E45*U45,2)</f>
        <v>130.56</v>
      </c>
      <c r="W45" s="158"/>
      <c r="X45" s="158" t="s">
        <v>194</v>
      </c>
      <c r="Y45" s="158" t="s">
        <v>170</v>
      </c>
      <c r="Z45" s="148"/>
      <c r="AA45" s="148"/>
      <c r="AB45" s="148"/>
      <c r="AC45" s="148"/>
      <c r="AD45" s="148"/>
      <c r="AE45" s="148"/>
      <c r="AF45" s="148"/>
      <c r="AG45" s="148" t="s">
        <v>195</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5">
      <c r="A46" s="155"/>
      <c r="B46" s="156"/>
      <c r="C46" s="259" t="s">
        <v>245</v>
      </c>
      <c r="D46" s="260"/>
      <c r="E46" s="260"/>
      <c r="F46" s="260"/>
      <c r="G46" s="260"/>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197</v>
      </c>
      <c r="AH46" s="148"/>
      <c r="AI46" s="148"/>
      <c r="AJ46" s="148"/>
      <c r="AK46" s="148"/>
      <c r="AL46" s="148"/>
      <c r="AM46" s="148"/>
      <c r="AN46" s="148"/>
      <c r="AO46" s="148"/>
      <c r="AP46" s="148"/>
      <c r="AQ46" s="148"/>
      <c r="AR46" s="148"/>
      <c r="AS46" s="148"/>
      <c r="AT46" s="148"/>
      <c r="AU46" s="148"/>
      <c r="AV46" s="148"/>
      <c r="AW46" s="148"/>
      <c r="AX46" s="148"/>
      <c r="AY46" s="148"/>
      <c r="AZ46" s="148"/>
      <c r="BA46" s="189" t="str">
        <f>C46</f>
        <v>s případným nutným přemístěním hromad nebo dočasných skládek na místo potřeby ze vzdálenosti do 30 m, v rovině nebo ve svahu do 1 : 5,</v>
      </c>
      <c r="BB46" s="148"/>
      <c r="BC46" s="148"/>
      <c r="BD46" s="148"/>
      <c r="BE46" s="148"/>
      <c r="BF46" s="148"/>
      <c r="BG46" s="148"/>
      <c r="BH46" s="148"/>
    </row>
    <row r="47" spans="1:60" outlineLevel="2" x14ac:dyDescent="0.25">
      <c r="A47" s="155"/>
      <c r="B47" s="156"/>
      <c r="C47" s="190" t="s">
        <v>248</v>
      </c>
      <c r="D47" s="187"/>
      <c r="E47" s="188">
        <v>257</v>
      </c>
      <c r="F47" s="158"/>
      <c r="G47" s="158"/>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199</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5">
      <c r="A48" s="167">
        <v>15</v>
      </c>
      <c r="B48" s="168" t="s">
        <v>249</v>
      </c>
      <c r="C48" s="183" t="s">
        <v>250</v>
      </c>
      <c r="D48" s="169" t="s">
        <v>222</v>
      </c>
      <c r="E48" s="170">
        <v>95.02</v>
      </c>
      <c r="F48" s="171"/>
      <c r="G48" s="172">
        <f>ROUND(E48*F48,2)</f>
        <v>0</v>
      </c>
      <c r="H48" s="171"/>
      <c r="I48" s="172">
        <f>ROUND(E48*H48,2)</f>
        <v>0</v>
      </c>
      <c r="J48" s="171"/>
      <c r="K48" s="172">
        <f>ROUND(E48*J48,2)</f>
        <v>0</v>
      </c>
      <c r="L48" s="172">
        <v>21</v>
      </c>
      <c r="M48" s="172">
        <f>G48*(1+L48/100)</f>
        <v>0</v>
      </c>
      <c r="N48" s="170">
        <v>0</v>
      </c>
      <c r="O48" s="170">
        <f>ROUND(E48*N48,2)</f>
        <v>0</v>
      </c>
      <c r="P48" s="170">
        <v>0</v>
      </c>
      <c r="Q48" s="170">
        <f>ROUND(E48*P48,2)</f>
        <v>0</v>
      </c>
      <c r="R48" s="172" t="s">
        <v>223</v>
      </c>
      <c r="S48" s="172" t="s">
        <v>167</v>
      </c>
      <c r="T48" s="173" t="s">
        <v>167</v>
      </c>
      <c r="U48" s="158">
        <v>0</v>
      </c>
      <c r="V48" s="158">
        <f>ROUND(E48*U48,2)</f>
        <v>0</v>
      </c>
      <c r="W48" s="158"/>
      <c r="X48" s="158" t="s">
        <v>194</v>
      </c>
      <c r="Y48" s="158" t="s">
        <v>170</v>
      </c>
      <c r="Z48" s="148"/>
      <c r="AA48" s="148"/>
      <c r="AB48" s="148"/>
      <c r="AC48" s="148"/>
      <c r="AD48" s="148"/>
      <c r="AE48" s="148"/>
      <c r="AF48" s="148"/>
      <c r="AG48" s="148" t="s">
        <v>195</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5">
      <c r="A49" s="155"/>
      <c r="B49" s="156"/>
      <c r="C49" s="190" t="s">
        <v>251</v>
      </c>
      <c r="D49" s="187"/>
      <c r="E49" s="188">
        <v>95.02</v>
      </c>
      <c r="F49" s="158"/>
      <c r="G49" s="158"/>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199</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5">
      <c r="A50" s="167">
        <v>16</v>
      </c>
      <c r="B50" s="168" t="s">
        <v>252</v>
      </c>
      <c r="C50" s="183" t="s">
        <v>253</v>
      </c>
      <c r="D50" s="169" t="s">
        <v>254</v>
      </c>
      <c r="E50" s="170">
        <v>2.06</v>
      </c>
      <c r="F50" s="171"/>
      <c r="G50" s="172">
        <f>ROUND(E50*F50,2)</f>
        <v>0</v>
      </c>
      <c r="H50" s="171"/>
      <c r="I50" s="172">
        <f>ROUND(E50*H50,2)</f>
        <v>0</v>
      </c>
      <c r="J50" s="171"/>
      <c r="K50" s="172">
        <f>ROUND(E50*J50,2)</f>
        <v>0</v>
      </c>
      <c r="L50" s="172">
        <v>21</v>
      </c>
      <c r="M50" s="172">
        <f>G50*(1+L50/100)</f>
        <v>0</v>
      </c>
      <c r="N50" s="170">
        <v>1E-3</v>
      </c>
      <c r="O50" s="170">
        <f>ROUND(E50*N50,2)</f>
        <v>0</v>
      </c>
      <c r="P50" s="170">
        <v>0</v>
      </c>
      <c r="Q50" s="170">
        <f>ROUND(E50*P50,2)</f>
        <v>0</v>
      </c>
      <c r="R50" s="172" t="s">
        <v>255</v>
      </c>
      <c r="S50" s="172" t="s">
        <v>167</v>
      </c>
      <c r="T50" s="173" t="s">
        <v>167</v>
      </c>
      <c r="U50" s="158">
        <v>0</v>
      </c>
      <c r="V50" s="158">
        <f>ROUND(E50*U50,2)</f>
        <v>0</v>
      </c>
      <c r="W50" s="158"/>
      <c r="X50" s="158" t="s">
        <v>256</v>
      </c>
      <c r="Y50" s="158" t="s">
        <v>170</v>
      </c>
      <c r="Z50" s="148"/>
      <c r="AA50" s="148"/>
      <c r="AB50" s="148"/>
      <c r="AC50" s="148"/>
      <c r="AD50" s="148"/>
      <c r="AE50" s="148"/>
      <c r="AF50" s="148"/>
      <c r="AG50" s="148" t="s">
        <v>257</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5">
      <c r="A51" s="155"/>
      <c r="B51" s="156"/>
      <c r="C51" s="190" t="s">
        <v>258</v>
      </c>
      <c r="D51" s="187"/>
      <c r="E51" s="188">
        <v>2.06</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199</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5">
      <c r="A52" s="167">
        <v>17</v>
      </c>
      <c r="B52" s="168" t="s">
        <v>259</v>
      </c>
      <c r="C52" s="183" t="s">
        <v>260</v>
      </c>
      <c r="D52" s="169" t="s">
        <v>222</v>
      </c>
      <c r="E52" s="170">
        <v>97.32</v>
      </c>
      <c r="F52" s="171"/>
      <c r="G52" s="172">
        <f>ROUND(E52*F52,2)</f>
        <v>0</v>
      </c>
      <c r="H52" s="171"/>
      <c r="I52" s="172">
        <f>ROUND(E52*H52,2)</f>
        <v>0</v>
      </c>
      <c r="J52" s="171"/>
      <c r="K52" s="172">
        <f>ROUND(E52*J52,2)</f>
        <v>0</v>
      </c>
      <c r="L52" s="172">
        <v>21</v>
      </c>
      <c r="M52" s="172">
        <f>G52*(1+L52/100)</f>
        <v>0</v>
      </c>
      <c r="N52" s="170">
        <v>1.67</v>
      </c>
      <c r="O52" s="170">
        <f>ROUND(E52*N52,2)</f>
        <v>162.52000000000001</v>
      </c>
      <c r="P52" s="170">
        <v>0</v>
      </c>
      <c r="Q52" s="170">
        <f>ROUND(E52*P52,2)</f>
        <v>0</v>
      </c>
      <c r="R52" s="172"/>
      <c r="S52" s="172" t="s">
        <v>179</v>
      </c>
      <c r="T52" s="173" t="s">
        <v>168</v>
      </c>
      <c r="U52" s="158">
        <v>0</v>
      </c>
      <c r="V52" s="158">
        <f>ROUND(E52*U52,2)</f>
        <v>0</v>
      </c>
      <c r="W52" s="158"/>
      <c r="X52" s="158" t="s">
        <v>256</v>
      </c>
      <c r="Y52" s="158" t="s">
        <v>170</v>
      </c>
      <c r="Z52" s="148"/>
      <c r="AA52" s="148"/>
      <c r="AB52" s="148"/>
      <c r="AC52" s="148"/>
      <c r="AD52" s="148"/>
      <c r="AE52" s="148"/>
      <c r="AF52" s="148"/>
      <c r="AG52" s="148" t="s">
        <v>257</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5">
      <c r="A53" s="155"/>
      <c r="B53" s="156"/>
      <c r="C53" s="190" t="s">
        <v>261</v>
      </c>
      <c r="D53" s="187"/>
      <c r="E53" s="188">
        <v>4.8</v>
      </c>
      <c r="F53" s="158"/>
      <c r="G53" s="158"/>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199</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5">
      <c r="A54" s="155"/>
      <c r="B54" s="156"/>
      <c r="C54" s="190" t="s">
        <v>262</v>
      </c>
      <c r="D54" s="187"/>
      <c r="E54" s="188">
        <v>92.52</v>
      </c>
      <c r="F54" s="158"/>
      <c r="G54" s="158"/>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199</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x14ac:dyDescent="0.25">
      <c r="A55" s="160" t="s">
        <v>162</v>
      </c>
      <c r="B55" s="161" t="s">
        <v>121</v>
      </c>
      <c r="C55" s="181" t="s">
        <v>122</v>
      </c>
      <c r="D55" s="162"/>
      <c r="E55" s="163"/>
      <c r="F55" s="164"/>
      <c r="G55" s="164">
        <f>SUMIF(AG56:AG59,"&lt;&gt;NOR",G56:G59)</f>
        <v>0</v>
      </c>
      <c r="H55" s="164"/>
      <c r="I55" s="164">
        <f>SUM(I56:I59)</f>
        <v>0</v>
      </c>
      <c r="J55" s="164"/>
      <c r="K55" s="164">
        <f>SUM(K56:K59)</f>
        <v>0</v>
      </c>
      <c r="L55" s="164"/>
      <c r="M55" s="164">
        <f>SUM(M56:M59)</f>
        <v>0</v>
      </c>
      <c r="N55" s="163"/>
      <c r="O55" s="163">
        <f>SUM(O56:O59)</f>
        <v>0.18</v>
      </c>
      <c r="P55" s="163"/>
      <c r="Q55" s="163">
        <f>SUM(Q56:Q59)</f>
        <v>0</v>
      </c>
      <c r="R55" s="164"/>
      <c r="S55" s="164"/>
      <c r="T55" s="165"/>
      <c r="U55" s="159"/>
      <c r="V55" s="159">
        <f>SUM(V56:V59)</f>
        <v>15.65</v>
      </c>
      <c r="W55" s="159"/>
      <c r="X55" s="159"/>
      <c r="Y55" s="159"/>
      <c r="AG55" t="s">
        <v>163</v>
      </c>
    </row>
    <row r="56" spans="1:60" outlineLevel="1" x14ac:dyDescent="0.25">
      <c r="A56" s="167">
        <v>18</v>
      </c>
      <c r="B56" s="168" t="s">
        <v>263</v>
      </c>
      <c r="C56" s="183" t="s">
        <v>264</v>
      </c>
      <c r="D56" s="169" t="s">
        <v>192</v>
      </c>
      <c r="E56" s="170">
        <v>680.4</v>
      </c>
      <c r="F56" s="171"/>
      <c r="G56" s="172">
        <f>ROUND(E56*F56,2)</f>
        <v>0</v>
      </c>
      <c r="H56" s="171"/>
      <c r="I56" s="172">
        <f>ROUND(E56*H56,2)</f>
        <v>0</v>
      </c>
      <c r="J56" s="171"/>
      <c r="K56" s="172">
        <f>ROUND(E56*J56,2)</f>
        <v>0</v>
      </c>
      <c r="L56" s="172">
        <v>21</v>
      </c>
      <c r="M56" s="172">
        <f>G56*(1+L56/100)</f>
        <v>0</v>
      </c>
      <c r="N56" s="170">
        <v>3.0000000000000001E-5</v>
      </c>
      <c r="O56" s="170">
        <f>ROUND(E56*N56,2)</f>
        <v>0.02</v>
      </c>
      <c r="P56" s="170">
        <v>0</v>
      </c>
      <c r="Q56" s="170">
        <f>ROUND(E56*P56,2)</f>
        <v>0</v>
      </c>
      <c r="R56" s="172" t="s">
        <v>265</v>
      </c>
      <c r="S56" s="172" t="s">
        <v>167</v>
      </c>
      <c r="T56" s="173" t="s">
        <v>167</v>
      </c>
      <c r="U56" s="158">
        <v>2.3E-2</v>
      </c>
      <c r="V56" s="158">
        <f>ROUND(E56*U56,2)</f>
        <v>15.65</v>
      </c>
      <c r="W56" s="158"/>
      <c r="X56" s="158" t="s">
        <v>194</v>
      </c>
      <c r="Y56" s="158" t="s">
        <v>170</v>
      </c>
      <c r="Z56" s="148"/>
      <c r="AA56" s="148"/>
      <c r="AB56" s="148"/>
      <c r="AC56" s="148"/>
      <c r="AD56" s="148"/>
      <c r="AE56" s="148"/>
      <c r="AF56" s="148"/>
      <c r="AG56" s="148" t="s">
        <v>195</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5">
      <c r="A57" s="155"/>
      <c r="B57" s="156"/>
      <c r="C57" s="190" t="s">
        <v>266</v>
      </c>
      <c r="D57" s="187"/>
      <c r="E57" s="188">
        <v>680.4</v>
      </c>
      <c r="F57" s="158"/>
      <c r="G57" s="158"/>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199</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ht="20.399999999999999" outlineLevel="1" x14ac:dyDescent="0.25">
      <c r="A58" s="167">
        <v>19</v>
      </c>
      <c r="B58" s="168" t="s">
        <v>267</v>
      </c>
      <c r="C58" s="183" t="s">
        <v>268</v>
      </c>
      <c r="D58" s="169" t="s">
        <v>192</v>
      </c>
      <c r="E58" s="170">
        <v>816.48</v>
      </c>
      <c r="F58" s="171"/>
      <c r="G58" s="172">
        <f>ROUND(E58*F58,2)</f>
        <v>0</v>
      </c>
      <c r="H58" s="171"/>
      <c r="I58" s="172">
        <f>ROUND(E58*H58,2)</f>
        <v>0</v>
      </c>
      <c r="J58" s="171"/>
      <c r="K58" s="172">
        <f>ROUND(E58*J58,2)</f>
        <v>0</v>
      </c>
      <c r="L58" s="172">
        <v>21</v>
      </c>
      <c r="M58" s="172">
        <f>G58*(1+L58/100)</f>
        <v>0</v>
      </c>
      <c r="N58" s="170">
        <v>2.0000000000000001E-4</v>
      </c>
      <c r="O58" s="170">
        <f>ROUND(E58*N58,2)</f>
        <v>0.16</v>
      </c>
      <c r="P58" s="170">
        <v>0</v>
      </c>
      <c r="Q58" s="170">
        <f>ROUND(E58*P58,2)</f>
        <v>0</v>
      </c>
      <c r="R58" s="172" t="s">
        <v>255</v>
      </c>
      <c r="S58" s="172" t="s">
        <v>167</v>
      </c>
      <c r="T58" s="173" t="s">
        <v>167</v>
      </c>
      <c r="U58" s="158">
        <v>0</v>
      </c>
      <c r="V58" s="158">
        <f>ROUND(E58*U58,2)</f>
        <v>0</v>
      </c>
      <c r="W58" s="158"/>
      <c r="X58" s="158" t="s">
        <v>256</v>
      </c>
      <c r="Y58" s="158" t="s">
        <v>170</v>
      </c>
      <c r="Z58" s="148"/>
      <c r="AA58" s="148"/>
      <c r="AB58" s="148"/>
      <c r="AC58" s="148"/>
      <c r="AD58" s="148"/>
      <c r="AE58" s="148"/>
      <c r="AF58" s="148"/>
      <c r="AG58" s="148" t="s">
        <v>257</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5">
      <c r="A59" s="155"/>
      <c r="B59" s="156"/>
      <c r="C59" s="190" t="s">
        <v>269</v>
      </c>
      <c r="D59" s="187"/>
      <c r="E59" s="188">
        <v>816.48</v>
      </c>
      <c r="F59" s="158"/>
      <c r="G59" s="158"/>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199</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x14ac:dyDescent="0.25">
      <c r="A60" s="160" t="s">
        <v>162</v>
      </c>
      <c r="B60" s="161" t="s">
        <v>123</v>
      </c>
      <c r="C60" s="181" t="s">
        <v>124</v>
      </c>
      <c r="D60" s="162"/>
      <c r="E60" s="163"/>
      <c r="F60" s="164"/>
      <c r="G60" s="164">
        <f>SUMIF(AG61:AG79,"&lt;&gt;NOR",G61:G79)</f>
        <v>0</v>
      </c>
      <c r="H60" s="164"/>
      <c r="I60" s="164">
        <f>SUM(I61:I79)</f>
        <v>0</v>
      </c>
      <c r="J60" s="164"/>
      <c r="K60" s="164">
        <f>SUM(K61:K79)</f>
        <v>0</v>
      </c>
      <c r="L60" s="164"/>
      <c r="M60" s="164">
        <f>SUM(M61:M79)</f>
        <v>0</v>
      </c>
      <c r="N60" s="163"/>
      <c r="O60" s="163">
        <f>SUM(O61:O79)</f>
        <v>407.13999999999993</v>
      </c>
      <c r="P60" s="163"/>
      <c r="Q60" s="163">
        <f>SUM(Q61:Q79)</f>
        <v>0</v>
      </c>
      <c r="R60" s="164"/>
      <c r="S60" s="164"/>
      <c r="T60" s="165"/>
      <c r="U60" s="159"/>
      <c r="V60" s="159">
        <f>SUM(V61:V79)</f>
        <v>80.069999999999993</v>
      </c>
      <c r="W60" s="159"/>
      <c r="X60" s="159"/>
      <c r="Y60" s="159"/>
      <c r="AG60" t="s">
        <v>163</v>
      </c>
    </row>
    <row r="61" spans="1:60" outlineLevel="1" x14ac:dyDescent="0.25">
      <c r="A61" s="167">
        <v>20</v>
      </c>
      <c r="B61" s="168" t="s">
        <v>270</v>
      </c>
      <c r="C61" s="183" t="s">
        <v>271</v>
      </c>
      <c r="D61" s="169" t="s">
        <v>192</v>
      </c>
      <c r="E61" s="170">
        <v>577.79999999999995</v>
      </c>
      <c r="F61" s="171"/>
      <c r="G61" s="172">
        <f>ROUND(E61*F61,2)</f>
        <v>0</v>
      </c>
      <c r="H61" s="171"/>
      <c r="I61" s="172">
        <f>ROUND(E61*H61,2)</f>
        <v>0</v>
      </c>
      <c r="J61" s="171"/>
      <c r="K61" s="172">
        <f>ROUND(E61*J61,2)</f>
        <v>0</v>
      </c>
      <c r="L61" s="172">
        <v>21</v>
      </c>
      <c r="M61" s="172">
        <f>G61*(1+L61/100)</f>
        <v>0</v>
      </c>
      <c r="N61" s="170">
        <v>0.60104000000000002</v>
      </c>
      <c r="O61" s="170">
        <f>ROUND(E61*N61,2)</f>
        <v>347.28</v>
      </c>
      <c r="P61" s="170">
        <v>0</v>
      </c>
      <c r="Q61" s="170">
        <f>ROUND(E61*P61,2)</f>
        <v>0</v>
      </c>
      <c r="R61" s="172" t="s">
        <v>193</v>
      </c>
      <c r="S61" s="172" t="s">
        <v>167</v>
      </c>
      <c r="T61" s="173" t="s">
        <v>167</v>
      </c>
      <c r="U61" s="158">
        <v>5.8999999999999997E-2</v>
      </c>
      <c r="V61" s="158">
        <f>ROUND(E61*U61,2)</f>
        <v>34.090000000000003</v>
      </c>
      <c r="W61" s="158"/>
      <c r="X61" s="158" t="s">
        <v>194</v>
      </c>
      <c r="Y61" s="158" t="s">
        <v>170</v>
      </c>
      <c r="Z61" s="148"/>
      <c r="AA61" s="148"/>
      <c r="AB61" s="148"/>
      <c r="AC61" s="148"/>
      <c r="AD61" s="148"/>
      <c r="AE61" s="148"/>
      <c r="AF61" s="148"/>
      <c r="AG61" s="148" t="s">
        <v>195</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5">
      <c r="A62" s="155"/>
      <c r="B62" s="156"/>
      <c r="C62" s="259" t="s">
        <v>272</v>
      </c>
      <c r="D62" s="260"/>
      <c r="E62" s="260"/>
      <c r="F62" s="260"/>
      <c r="G62" s="260"/>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197</v>
      </c>
      <c r="AH62" s="148"/>
      <c r="AI62" s="148"/>
      <c r="AJ62" s="148"/>
      <c r="AK62" s="148"/>
      <c r="AL62" s="148"/>
      <c r="AM62" s="148"/>
      <c r="AN62" s="148"/>
      <c r="AO62" s="148"/>
      <c r="AP62" s="148"/>
      <c r="AQ62" s="148"/>
      <c r="AR62" s="148"/>
      <c r="AS62" s="148"/>
      <c r="AT62" s="148"/>
      <c r="AU62" s="148"/>
      <c r="AV62" s="148"/>
      <c r="AW62" s="148"/>
      <c r="AX62" s="148"/>
      <c r="AY62" s="148"/>
      <c r="AZ62" s="148"/>
      <c r="BA62" s="189" t="str">
        <f>C62</f>
        <v>kamenivo hrubé drcené vel. 32 - 63 mm s výplňovým kamenivem (vibrovaný štěrk), s rozprostřením, vlhčením a zhutněním</v>
      </c>
      <c r="BB62" s="148"/>
      <c r="BC62" s="148"/>
      <c r="BD62" s="148"/>
      <c r="BE62" s="148"/>
      <c r="BF62" s="148"/>
      <c r="BG62" s="148"/>
      <c r="BH62" s="148"/>
    </row>
    <row r="63" spans="1:60" outlineLevel="2" x14ac:dyDescent="0.25">
      <c r="A63" s="155"/>
      <c r="B63" s="156"/>
      <c r="C63" s="190" t="s">
        <v>273</v>
      </c>
      <c r="D63" s="187"/>
      <c r="E63" s="188">
        <v>577.79999999999995</v>
      </c>
      <c r="F63" s="158"/>
      <c r="G63" s="158"/>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199</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ht="20.399999999999999" outlineLevel="1" x14ac:dyDescent="0.25">
      <c r="A64" s="167">
        <v>21</v>
      </c>
      <c r="B64" s="168" t="s">
        <v>274</v>
      </c>
      <c r="C64" s="183" t="s">
        <v>275</v>
      </c>
      <c r="D64" s="169" t="s">
        <v>192</v>
      </c>
      <c r="E64" s="170">
        <v>115.1</v>
      </c>
      <c r="F64" s="171"/>
      <c r="G64" s="172">
        <f>ROUND(E64*F64,2)</f>
        <v>0</v>
      </c>
      <c r="H64" s="171"/>
      <c r="I64" s="172">
        <f>ROUND(E64*H64,2)</f>
        <v>0</v>
      </c>
      <c r="J64" s="171"/>
      <c r="K64" s="172">
        <f>ROUND(E64*J64,2)</f>
        <v>0</v>
      </c>
      <c r="L64" s="172">
        <v>21</v>
      </c>
      <c r="M64" s="172">
        <f>G64*(1+L64/100)</f>
        <v>0</v>
      </c>
      <c r="N64" s="170">
        <v>0.34499999999999997</v>
      </c>
      <c r="O64" s="170">
        <f>ROUND(E64*N64,2)</f>
        <v>39.71</v>
      </c>
      <c r="P64" s="170">
        <v>0</v>
      </c>
      <c r="Q64" s="170">
        <f>ROUND(E64*P64,2)</f>
        <v>0</v>
      </c>
      <c r="R64" s="172" t="s">
        <v>193</v>
      </c>
      <c r="S64" s="172" t="s">
        <v>167</v>
      </c>
      <c r="T64" s="173" t="s">
        <v>167</v>
      </c>
      <c r="U64" s="158">
        <v>2.5999999999999999E-2</v>
      </c>
      <c r="V64" s="158">
        <f>ROUND(E64*U64,2)</f>
        <v>2.99</v>
      </c>
      <c r="W64" s="158"/>
      <c r="X64" s="158" t="s">
        <v>194</v>
      </c>
      <c r="Y64" s="158" t="s">
        <v>170</v>
      </c>
      <c r="Z64" s="148"/>
      <c r="AA64" s="148"/>
      <c r="AB64" s="148"/>
      <c r="AC64" s="148"/>
      <c r="AD64" s="148"/>
      <c r="AE64" s="148"/>
      <c r="AF64" s="148"/>
      <c r="AG64" s="148" t="s">
        <v>195</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5">
      <c r="A65" s="155"/>
      <c r="B65" s="156"/>
      <c r="C65" s="190" t="s">
        <v>276</v>
      </c>
      <c r="D65" s="187"/>
      <c r="E65" s="188">
        <v>115.1</v>
      </c>
      <c r="F65" s="158"/>
      <c r="G65" s="158"/>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199</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5">
      <c r="A66" s="167">
        <v>22</v>
      </c>
      <c r="B66" s="168" t="s">
        <v>277</v>
      </c>
      <c r="C66" s="183" t="s">
        <v>278</v>
      </c>
      <c r="D66" s="169" t="s">
        <v>192</v>
      </c>
      <c r="E66" s="170">
        <v>72.7</v>
      </c>
      <c r="F66" s="171"/>
      <c r="G66" s="172">
        <f>ROUND(E66*F66,2)</f>
        <v>0</v>
      </c>
      <c r="H66" s="171"/>
      <c r="I66" s="172">
        <f>ROUND(E66*H66,2)</f>
        <v>0</v>
      </c>
      <c r="J66" s="171"/>
      <c r="K66" s="172">
        <f>ROUND(E66*J66,2)</f>
        <v>0</v>
      </c>
      <c r="L66" s="172">
        <v>21</v>
      </c>
      <c r="M66" s="172">
        <f>G66*(1+L66/100)</f>
        <v>0</v>
      </c>
      <c r="N66" s="170">
        <v>7.3899999999999993E-2</v>
      </c>
      <c r="O66" s="170">
        <f>ROUND(E66*N66,2)</f>
        <v>5.37</v>
      </c>
      <c r="P66" s="170">
        <v>0</v>
      </c>
      <c r="Q66" s="170">
        <f>ROUND(E66*P66,2)</f>
        <v>0</v>
      </c>
      <c r="R66" s="172" t="s">
        <v>193</v>
      </c>
      <c r="S66" s="172" t="s">
        <v>167</v>
      </c>
      <c r="T66" s="173" t="s">
        <v>167</v>
      </c>
      <c r="U66" s="158">
        <v>0.45200000000000001</v>
      </c>
      <c r="V66" s="158">
        <f>ROUND(E66*U66,2)</f>
        <v>32.86</v>
      </c>
      <c r="W66" s="158"/>
      <c r="X66" s="158" t="s">
        <v>194</v>
      </c>
      <c r="Y66" s="158" t="s">
        <v>170</v>
      </c>
      <c r="Z66" s="148"/>
      <c r="AA66" s="148"/>
      <c r="AB66" s="148"/>
      <c r="AC66" s="148"/>
      <c r="AD66" s="148"/>
      <c r="AE66" s="148"/>
      <c r="AF66" s="148"/>
      <c r="AG66" s="148" t="s">
        <v>195</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21" outlineLevel="2" x14ac:dyDescent="0.25">
      <c r="A67" s="155"/>
      <c r="B67" s="156"/>
      <c r="C67" s="259" t="s">
        <v>279</v>
      </c>
      <c r="D67" s="260"/>
      <c r="E67" s="260"/>
      <c r="F67" s="260"/>
      <c r="G67" s="260"/>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197</v>
      </c>
      <c r="AH67" s="148"/>
      <c r="AI67" s="148"/>
      <c r="AJ67" s="148"/>
      <c r="AK67" s="148"/>
      <c r="AL67" s="148"/>
      <c r="AM67" s="148"/>
      <c r="AN67" s="148"/>
      <c r="AO67" s="148"/>
      <c r="AP67" s="148"/>
      <c r="AQ67" s="148"/>
      <c r="AR67" s="148"/>
      <c r="AS67" s="148"/>
      <c r="AT67" s="148"/>
      <c r="AU67" s="148"/>
      <c r="AV67" s="148"/>
      <c r="AW67" s="148"/>
      <c r="AX67" s="148"/>
      <c r="AY67" s="148"/>
      <c r="AZ67" s="148"/>
      <c r="BA67" s="189" t="str">
        <f>C67</f>
        <v>s provedením lože z kameniva drceného, s vyplněním spár, s dvojitým hutněním a se smetením přebytečného materiálu na krajnici. S dodáním hmot pro lože a výplň spár.</v>
      </c>
      <c r="BB67" s="148"/>
      <c r="BC67" s="148"/>
      <c r="BD67" s="148"/>
      <c r="BE67" s="148"/>
      <c r="BF67" s="148"/>
      <c r="BG67" s="148"/>
      <c r="BH67" s="148"/>
    </row>
    <row r="68" spans="1:60" outlineLevel="2" x14ac:dyDescent="0.25">
      <c r="A68" s="155"/>
      <c r="B68" s="156"/>
      <c r="C68" s="190" t="s">
        <v>280</v>
      </c>
      <c r="D68" s="187"/>
      <c r="E68" s="188">
        <v>72.7</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199</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5">
      <c r="A69" s="167">
        <v>23</v>
      </c>
      <c r="B69" s="168" t="s">
        <v>281</v>
      </c>
      <c r="C69" s="183" t="s">
        <v>282</v>
      </c>
      <c r="D69" s="169" t="s">
        <v>192</v>
      </c>
      <c r="E69" s="170">
        <v>21.2</v>
      </c>
      <c r="F69" s="171"/>
      <c r="G69" s="172">
        <f>ROUND(E69*F69,2)</f>
        <v>0</v>
      </c>
      <c r="H69" s="171"/>
      <c r="I69" s="172">
        <f>ROUND(E69*H69,2)</f>
        <v>0</v>
      </c>
      <c r="J69" s="171"/>
      <c r="K69" s="172">
        <f>ROUND(E69*J69,2)</f>
        <v>0</v>
      </c>
      <c r="L69" s="172">
        <v>21</v>
      </c>
      <c r="M69" s="172">
        <f>G69*(1+L69/100)</f>
        <v>0</v>
      </c>
      <c r="N69" s="170">
        <v>7.3899999999999993E-2</v>
      </c>
      <c r="O69" s="170">
        <f>ROUND(E69*N69,2)</f>
        <v>1.57</v>
      </c>
      <c r="P69" s="170">
        <v>0</v>
      </c>
      <c r="Q69" s="170">
        <f>ROUND(E69*P69,2)</f>
        <v>0</v>
      </c>
      <c r="R69" s="172" t="s">
        <v>193</v>
      </c>
      <c r="S69" s="172" t="s">
        <v>167</v>
      </c>
      <c r="T69" s="173" t="s">
        <v>167</v>
      </c>
      <c r="U69" s="158">
        <v>0.47799999999999998</v>
      </c>
      <c r="V69" s="158">
        <f>ROUND(E69*U69,2)</f>
        <v>10.130000000000001</v>
      </c>
      <c r="W69" s="158"/>
      <c r="X69" s="158" t="s">
        <v>194</v>
      </c>
      <c r="Y69" s="158" t="s">
        <v>170</v>
      </c>
      <c r="Z69" s="148"/>
      <c r="AA69" s="148"/>
      <c r="AB69" s="148"/>
      <c r="AC69" s="148"/>
      <c r="AD69" s="148"/>
      <c r="AE69" s="148"/>
      <c r="AF69" s="148"/>
      <c r="AG69" s="148" t="s">
        <v>195</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ht="21" outlineLevel="2" x14ac:dyDescent="0.25">
      <c r="A70" s="155"/>
      <c r="B70" s="156"/>
      <c r="C70" s="259" t="s">
        <v>279</v>
      </c>
      <c r="D70" s="260"/>
      <c r="E70" s="260"/>
      <c r="F70" s="260"/>
      <c r="G70" s="260"/>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197</v>
      </c>
      <c r="AH70" s="148"/>
      <c r="AI70" s="148"/>
      <c r="AJ70" s="148"/>
      <c r="AK70" s="148"/>
      <c r="AL70" s="148"/>
      <c r="AM70" s="148"/>
      <c r="AN70" s="148"/>
      <c r="AO70" s="148"/>
      <c r="AP70" s="148"/>
      <c r="AQ70" s="148"/>
      <c r="AR70" s="148"/>
      <c r="AS70" s="148"/>
      <c r="AT70" s="148"/>
      <c r="AU70" s="148"/>
      <c r="AV70" s="148"/>
      <c r="AW70" s="148"/>
      <c r="AX70" s="148"/>
      <c r="AY70" s="148"/>
      <c r="AZ70" s="148"/>
      <c r="BA70" s="189" t="str">
        <f>C70</f>
        <v>s provedením lože z kameniva drceného, s vyplněním spár, s dvojitým hutněním a se smetením přebytečného materiálu na krajnici. S dodáním hmot pro lože a výplň spár.</v>
      </c>
      <c r="BB70" s="148"/>
      <c r="BC70" s="148"/>
      <c r="BD70" s="148"/>
      <c r="BE70" s="148"/>
      <c r="BF70" s="148"/>
      <c r="BG70" s="148"/>
      <c r="BH70" s="148"/>
    </row>
    <row r="71" spans="1:60" outlineLevel="2" x14ac:dyDescent="0.25">
      <c r="A71" s="155"/>
      <c r="B71" s="156"/>
      <c r="C71" s="190" t="s">
        <v>283</v>
      </c>
      <c r="D71" s="187"/>
      <c r="E71" s="188">
        <v>21.2</v>
      </c>
      <c r="F71" s="158"/>
      <c r="G71" s="158"/>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199</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5">
      <c r="A72" s="167">
        <v>24</v>
      </c>
      <c r="B72" s="168" t="s">
        <v>284</v>
      </c>
      <c r="C72" s="183" t="s">
        <v>285</v>
      </c>
      <c r="D72" s="169" t="s">
        <v>192</v>
      </c>
      <c r="E72" s="170">
        <v>61.84</v>
      </c>
      <c r="F72" s="171"/>
      <c r="G72" s="172">
        <f>ROUND(E72*F72,2)</f>
        <v>0</v>
      </c>
      <c r="H72" s="171"/>
      <c r="I72" s="172">
        <f>ROUND(E72*H72,2)</f>
        <v>0</v>
      </c>
      <c r="J72" s="171"/>
      <c r="K72" s="172">
        <f>ROUND(E72*J72,2)</f>
        <v>0</v>
      </c>
      <c r="L72" s="172">
        <v>21</v>
      </c>
      <c r="M72" s="172">
        <f>G72*(1+L72/100)</f>
        <v>0</v>
      </c>
      <c r="N72" s="170">
        <v>0.129</v>
      </c>
      <c r="O72" s="170">
        <f>ROUND(E72*N72,2)</f>
        <v>7.98</v>
      </c>
      <c r="P72" s="170">
        <v>0</v>
      </c>
      <c r="Q72" s="170">
        <f>ROUND(E72*P72,2)</f>
        <v>0</v>
      </c>
      <c r="R72" s="172" t="s">
        <v>255</v>
      </c>
      <c r="S72" s="172" t="s">
        <v>167</v>
      </c>
      <c r="T72" s="173" t="s">
        <v>167</v>
      </c>
      <c r="U72" s="158">
        <v>0</v>
      </c>
      <c r="V72" s="158">
        <f>ROUND(E72*U72,2)</f>
        <v>0</v>
      </c>
      <c r="W72" s="158"/>
      <c r="X72" s="158" t="s">
        <v>256</v>
      </c>
      <c r="Y72" s="158" t="s">
        <v>170</v>
      </c>
      <c r="Z72" s="148"/>
      <c r="AA72" s="148"/>
      <c r="AB72" s="148"/>
      <c r="AC72" s="148"/>
      <c r="AD72" s="148"/>
      <c r="AE72" s="148"/>
      <c r="AF72" s="148"/>
      <c r="AG72" s="148" t="s">
        <v>257</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5">
      <c r="A73" s="155"/>
      <c r="B73" s="156"/>
      <c r="C73" s="190" t="s">
        <v>286</v>
      </c>
      <c r="D73" s="187"/>
      <c r="E73" s="188">
        <v>61.84</v>
      </c>
      <c r="F73" s="158"/>
      <c r="G73" s="158"/>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199</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20.399999999999999" outlineLevel="1" x14ac:dyDescent="0.25">
      <c r="A74" s="167">
        <v>25</v>
      </c>
      <c r="B74" s="168" t="s">
        <v>287</v>
      </c>
      <c r="C74" s="183" t="s">
        <v>288</v>
      </c>
      <c r="D74" s="169" t="s">
        <v>192</v>
      </c>
      <c r="E74" s="170">
        <v>11.58</v>
      </c>
      <c r="F74" s="171"/>
      <c r="G74" s="172">
        <f>ROUND(E74*F74,2)</f>
        <v>0</v>
      </c>
      <c r="H74" s="171"/>
      <c r="I74" s="172">
        <f>ROUND(E74*H74,2)</f>
        <v>0</v>
      </c>
      <c r="J74" s="171"/>
      <c r="K74" s="172">
        <f>ROUND(E74*J74,2)</f>
        <v>0</v>
      </c>
      <c r="L74" s="172">
        <v>21</v>
      </c>
      <c r="M74" s="172">
        <f>G74*(1+L74/100)</f>
        <v>0</v>
      </c>
      <c r="N74" s="170">
        <v>0.13150000000000001</v>
      </c>
      <c r="O74" s="170">
        <f>ROUND(E74*N74,2)</f>
        <v>1.52</v>
      </c>
      <c r="P74" s="170">
        <v>0</v>
      </c>
      <c r="Q74" s="170">
        <f>ROUND(E74*P74,2)</f>
        <v>0</v>
      </c>
      <c r="R74" s="172" t="s">
        <v>255</v>
      </c>
      <c r="S74" s="172" t="s">
        <v>167</v>
      </c>
      <c r="T74" s="173" t="s">
        <v>167</v>
      </c>
      <c r="U74" s="158">
        <v>0</v>
      </c>
      <c r="V74" s="158">
        <f>ROUND(E74*U74,2)</f>
        <v>0</v>
      </c>
      <c r="W74" s="158"/>
      <c r="X74" s="158" t="s">
        <v>256</v>
      </c>
      <c r="Y74" s="158" t="s">
        <v>170</v>
      </c>
      <c r="Z74" s="148"/>
      <c r="AA74" s="148"/>
      <c r="AB74" s="148"/>
      <c r="AC74" s="148"/>
      <c r="AD74" s="148"/>
      <c r="AE74" s="148"/>
      <c r="AF74" s="148"/>
      <c r="AG74" s="148" t="s">
        <v>257</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5">
      <c r="A75" s="155"/>
      <c r="B75" s="156"/>
      <c r="C75" s="190" t="s">
        <v>289</v>
      </c>
      <c r="D75" s="187"/>
      <c r="E75" s="188">
        <v>11.58</v>
      </c>
      <c r="F75" s="158"/>
      <c r="G75" s="158"/>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199</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ht="20.399999999999999" outlineLevel="1" x14ac:dyDescent="0.25">
      <c r="A76" s="167">
        <v>26</v>
      </c>
      <c r="B76" s="168" t="s">
        <v>290</v>
      </c>
      <c r="C76" s="183" t="s">
        <v>291</v>
      </c>
      <c r="D76" s="169" t="s">
        <v>192</v>
      </c>
      <c r="E76" s="170">
        <v>3.13</v>
      </c>
      <c r="F76" s="171"/>
      <c r="G76" s="172">
        <f>ROUND(E76*F76,2)</f>
        <v>0</v>
      </c>
      <c r="H76" s="171"/>
      <c r="I76" s="172">
        <f>ROUND(E76*H76,2)</f>
        <v>0</v>
      </c>
      <c r="J76" s="171"/>
      <c r="K76" s="172">
        <f>ROUND(E76*J76,2)</f>
        <v>0</v>
      </c>
      <c r="L76" s="172">
        <v>21</v>
      </c>
      <c r="M76" s="172">
        <f>G76*(1+L76/100)</f>
        <v>0</v>
      </c>
      <c r="N76" s="170">
        <v>0.17824000000000001</v>
      </c>
      <c r="O76" s="170">
        <f>ROUND(E76*N76,2)</f>
        <v>0.56000000000000005</v>
      </c>
      <c r="P76" s="170">
        <v>0</v>
      </c>
      <c r="Q76" s="170">
        <f>ROUND(E76*P76,2)</f>
        <v>0</v>
      </c>
      <c r="R76" s="172" t="s">
        <v>255</v>
      </c>
      <c r="S76" s="172" t="s">
        <v>167</v>
      </c>
      <c r="T76" s="173" t="s">
        <v>167</v>
      </c>
      <c r="U76" s="158">
        <v>0</v>
      </c>
      <c r="V76" s="158">
        <f>ROUND(E76*U76,2)</f>
        <v>0</v>
      </c>
      <c r="W76" s="158"/>
      <c r="X76" s="158" t="s">
        <v>256</v>
      </c>
      <c r="Y76" s="158" t="s">
        <v>170</v>
      </c>
      <c r="Z76" s="148"/>
      <c r="AA76" s="148"/>
      <c r="AB76" s="148"/>
      <c r="AC76" s="148"/>
      <c r="AD76" s="148"/>
      <c r="AE76" s="148"/>
      <c r="AF76" s="148"/>
      <c r="AG76" s="148" t="s">
        <v>257</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5">
      <c r="A77" s="155"/>
      <c r="B77" s="156"/>
      <c r="C77" s="190" t="s">
        <v>292</v>
      </c>
      <c r="D77" s="187"/>
      <c r="E77" s="188">
        <v>3.13</v>
      </c>
      <c r="F77" s="158"/>
      <c r="G77" s="158"/>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199</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5">
      <c r="A78" s="167">
        <v>27</v>
      </c>
      <c r="B78" s="168" t="s">
        <v>293</v>
      </c>
      <c r="C78" s="183" t="s">
        <v>294</v>
      </c>
      <c r="D78" s="169" t="s">
        <v>192</v>
      </c>
      <c r="E78" s="170">
        <v>18.28</v>
      </c>
      <c r="F78" s="171"/>
      <c r="G78" s="172">
        <f>ROUND(E78*F78,2)</f>
        <v>0</v>
      </c>
      <c r="H78" s="171"/>
      <c r="I78" s="172">
        <f>ROUND(E78*H78,2)</f>
        <v>0</v>
      </c>
      <c r="J78" s="171"/>
      <c r="K78" s="172">
        <f>ROUND(E78*J78,2)</f>
        <v>0</v>
      </c>
      <c r="L78" s="172">
        <v>21</v>
      </c>
      <c r="M78" s="172">
        <f>G78*(1+L78/100)</f>
        <v>0</v>
      </c>
      <c r="N78" s="170">
        <v>0.17244999999999999</v>
      </c>
      <c r="O78" s="170">
        <f>ROUND(E78*N78,2)</f>
        <v>3.15</v>
      </c>
      <c r="P78" s="170">
        <v>0</v>
      </c>
      <c r="Q78" s="170">
        <f>ROUND(E78*P78,2)</f>
        <v>0</v>
      </c>
      <c r="R78" s="172" t="s">
        <v>255</v>
      </c>
      <c r="S78" s="172" t="s">
        <v>167</v>
      </c>
      <c r="T78" s="173" t="s">
        <v>167</v>
      </c>
      <c r="U78" s="158">
        <v>0</v>
      </c>
      <c r="V78" s="158">
        <f>ROUND(E78*U78,2)</f>
        <v>0</v>
      </c>
      <c r="W78" s="158"/>
      <c r="X78" s="158" t="s">
        <v>256</v>
      </c>
      <c r="Y78" s="158" t="s">
        <v>170</v>
      </c>
      <c r="Z78" s="148"/>
      <c r="AA78" s="148"/>
      <c r="AB78" s="148"/>
      <c r="AC78" s="148"/>
      <c r="AD78" s="148"/>
      <c r="AE78" s="148"/>
      <c r="AF78" s="148"/>
      <c r="AG78" s="148" t="s">
        <v>257</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5">
      <c r="A79" s="155"/>
      <c r="B79" s="156"/>
      <c r="C79" s="190" t="s">
        <v>295</v>
      </c>
      <c r="D79" s="187"/>
      <c r="E79" s="188">
        <v>18.28</v>
      </c>
      <c r="F79" s="158"/>
      <c r="G79" s="158"/>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199</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x14ac:dyDescent="0.25">
      <c r="A80" s="160" t="s">
        <v>162</v>
      </c>
      <c r="B80" s="161" t="s">
        <v>125</v>
      </c>
      <c r="C80" s="181" t="s">
        <v>126</v>
      </c>
      <c r="D80" s="162"/>
      <c r="E80" s="163"/>
      <c r="F80" s="164"/>
      <c r="G80" s="164">
        <f>SUMIF(AG81:AG121,"&lt;&gt;NOR",G81:G121)</f>
        <v>0</v>
      </c>
      <c r="H80" s="164"/>
      <c r="I80" s="164">
        <f>SUM(I81:I121)</f>
        <v>0</v>
      </c>
      <c r="J80" s="164"/>
      <c r="K80" s="164">
        <f>SUM(K81:K121)</f>
        <v>0</v>
      </c>
      <c r="L80" s="164"/>
      <c r="M80" s="164">
        <f>SUM(M81:M121)</f>
        <v>0</v>
      </c>
      <c r="N80" s="163"/>
      <c r="O80" s="163">
        <f>SUM(O81:O121)</f>
        <v>41.790000000000006</v>
      </c>
      <c r="P80" s="163"/>
      <c r="Q80" s="163">
        <f>SUM(Q81:Q121)</f>
        <v>0</v>
      </c>
      <c r="R80" s="164"/>
      <c r="S80" s="164"/>
      <c r="T80" s="165"/>
      <c r="U80" s="159"/>
      <c r="V80" s="159">
        <f>SUM(V81:V121)</f>
        <v>75.89</v>
      </c>
      <c r="W80" s="159"/>
      <c r="X80" s="159"/>
      <c r="Y80" s="159"/>
      <c r="AG80" t="s">
        <v>163</v>
      </c>
    </row>
    <row r="81" spans="1:60" outlineLevel="1" x14ac:dyDescent="0.25">
      <c r="A81" s="167">
        <v>28</v>
      </c>
      <c r="B81" s="168" t="s">
        <v>296</v>
      </c>
      <c r="C81" s="183" t="s">
        <v>297</v>
      </c>
      <c r="D81" s="169" t="s">
        <v>298</v>
      </c>
      <c r="E81" s="170">
        <v>75</v>
      </c>
      <c r="F81" s="171"/>
      <c r="G81" s="172">
        <f>ROUND(E81*F81,2)</f>
        <v>0</v>
      </c>
      <c r="H81" s="171"/>
      <c r="I81" s="172">
        <f>ROUND(E81*H81,2)</f>
        <v>0</v>
      </c>
      <c r="J81" s="171"/>
      <c r="K81" s="172">
        <f>ROUND(E81*J81,2)</f>
        <v>0</v>
      </c>
      <c r="L81" s="172">
        <v>21</v>
      </c>
      <c r="M81" s="172">
        <f>G81*(1+L81/100)</f>
        <v>0</v>
      </c>
      <c r="N81" s="170">
        <v>5.8999999999999999E-3</v>
      </c>
      <c r="O81" s="170">
        <f>ROUND(E81*N81,2)</f>
        <v>0.44</v>
      </c>
      <c r="P81" s="170">
        <v>0</v>
      </c>
      <c r="Q81" s="170">
        <f>ROUND(E81*P81,2)</f>
        <v>0</v>
      </c>
      <c r="R81" s="172"/>
      <c r="S81" s="172" t="s">
        <v>179</v>
      </c>
      <c r="T81" s="173" t="s">
        <v>168</v>
      </c>
      <c r="U81" s="158">
        <v>0.08</v>
      </c>
      <c r="V81" s="158">
        <f>ROUND(E81*U81,2)</f>
        <v>6</v>
      </c>
      <c r="W81" s="158"/>
      <c r="X81" s="158" t="s">
        <v>194</v>
      </c>
      <c r="Y81" s="158" t="s">
        <v>170</v>
      </c>
      <c r="Z81" s="148"/>
      <c r="AA81" s="148"/>
      <c r="AB81" s="148"/>
      <c r="AC81" s="148"/>
      <c r="AD81" s="148"/>
      <c r="AE81" s="148"/>
      <c r="AF81" s="148"/>
      <c r="AG81" s="148" t="s">
        <v>195</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5">
      <c r="A82" s="155"/>
      <c r="B82" s="156"/>
      <c r="C82" s="190" t="s">
        <v>299</v>
      </c>
      <c r="D82" s="187"/>
      <c r="E82" s="188">
        <v>75</v>
      </c>
      <c r="F82" s="158"/>
      <c r="G82" s="158"/>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199</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5">
      <c r="A83" s="167">
        <v>29</v>
      </c>
      <c r="B83" s="168" t="s">
        <v>300</v>
      </c>
      <c r="C83" s="183" t="s">
        <v>301</v>
      </c>
      <c r="D83" s="169" t="s">
        <v>298</v>
      </c>
      <c r="E83" s="170">
        <v>2</v>
      </c>
      <c r="F83" s="171"/>
      <c r="G83" s="172">
        <f>ROUND(E83*F83,2)</f>
        <v>0</v>
      </c>
      <c r="H83" s="171"/>
      <c r="I83" s="172">
        <f>ROUND(E83*H83,2)</f>
        <v>0</v>
      </c>
      <c r="J83" s="171"/>
      <c r="K83" s="172">
        <f>ROUND(E83*J83,2)</f>
        <v>0</v>
      </c>
      <c r="L83" s="172">
        <v>21</v>
      </c>
      <c r="M83" s="172">
        <f>G83*(1+L83/100)</f>
        <v>0</v>
      </c>
      <c r="N83" s="170">
        <v>0.25080000000000002</v>
      </c>
      <c r="O83" s="170">
        <f>ROUND(E83*N83,2)</f>
        <v>0.5</v>
      </c>
      <c r="P83" s="170">
        <v>0</v>
      </c>
      <c r="Q83" s="170">
        <f>ROUND(E83*P83,2)</f>
        <v>0</v>
      </c>
      <c r="R83" s="172" t="s">
        <v>193</v>
      </c>
      <c r="S83" s="172" t="s">
        <v>167</v>
      </c>
      <c r="T83" s="173" t="s">
        <v>167</v>
      </c>
      <c r="U83" s="158">
        <v>0.81799999999999995</v>
      </c>
      <c r="V83" s="158">
        <f>ROUND(E83*U83,2)</f>
        <v>1.64</v>
      </c>
      <c r="W83" s="158"/>
      <c r="X83" s="158" t="s">
        <v>194</v>
      </c>
      <c r="Y83" s="158" t="s">
        <v>170</v>
      </c>
      <c r="Z83" s="148"/>
      <c r="AA83" s="148"/>
      <c r="AB83" s="148"/>
      <c r="AC83" s="148"/>
      <c r="AD83" s="148"/>
      <c r="AE83" s="148"/>
      <c r="AF83" s="148"/>
      <c r="AG83" s="148" t="s">
        <v>195</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5">
      <c r="A84" s="155"/>
      <c r="B84" s="156"/>
      <c r="C84" s="190" t="s">
        <v>302</v>
      </c>
      <c r="D84" s="187"/>
      <c r="E84" s="188">
        <v>2</v>
      </c>
      <c r="F84" s="158"/>
      <c r="G84" s="158"/>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199</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5">
      <c r="A85" s="167">
        <v>30</v>
      </c>
      <c r="B85" s="168" t="s">
        <v>303</v>
      </c>
      <c r="C85" s="183" t="s">
        <v>304</v>
      </c>
      <c r="D85" s="169" t="s">
        <v>298</v>
      </c>
      <c r="E85" s="170">
        <v>2</v>
      </c>
      <c r="F85" s="171"/>
      <c r="G85" s="172">
        <f>ROUND(E85*F85,2)</f>
        <v>0</v>
      </c>
      <c r="H85" s="171"/>
      <c r="I85" s="172">
        <f>ROUND(E85*H85,2)</f>
        <v>0</v>
      </c>
      <c r="J85" s="171"/>
      <c r="K85" s="172">
        <f>ROUND(E85*J85,2)</f>
        <v>0</v>
      </c>
      <c r="L85" s="172">
        <v>21</v>
      </c>
      <c r="M85" s="172">
        <f>G85*(1+L85/100)</f>
        <v>0</v>
      </c>
      <c r="N85" s="170">
        <v>0</v>
      </c>
      <c r="O85" s="170">
        <f>ROUND(E85*N85,2)</f>
        <v>0</v>
      </c>
      <c r="P85" s="170">
        <v>0</v>
      </c>
      <c r="Q85" s="170">
        <f>ROUND(E85*P85,2)</f>
        <v>0</v>
      </c>
      <c r="R85" s="172" t="s">
        <v>193</v>
      </c>
      <c r="S85" s="172" t="s">
        <v>167</v>
      </c>
      <c r="T85" s="173" t="s">
        <v>167</v>
      </c>
      <c r="U85" s="158">
        <v>0.2</v>
      </c>
      <c r="V85" s="158">
        <f>ROUND(E85*U85,2)</f>
        <v>0.4</v>
      </c>
      <c r="W85" s="158"/>
      <c r="X85" s="158" t="s">
        <v>194</v>
      </c>
      <c r="Y85" s="158" t="s">
        <v>170</v>
      </c>
      <c r="Z85" s="148"/>
      <c r="AA85" s="148"/>
      <c r="AB85" s="148"/>
      <c r="AC85" s="148"/>
      <c r="AD85" s="148"/>
      <c r="AE85" s="148"/>
      <c r="AF85" s="148"/>
      <c r="AG85" s="148" t="s">
        <v>195</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5">
      <c r="A86" s="155"/>
      <c r="B86" s="156"/>
      <c r="C86" s="190" t="s">
        <v>305</v>
      </c>
      <c r="D86" s="187"/>
      <c r="E86" s="188">
        <v>2</v>
      </c>
      <c r="F86" s="158"/>
      <c r="G86" s="158"/>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199</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5">
      <c r="A87" s="167">
        <v>31</v>
      </c>
      <c r="B87" s="168" t="s">
        <v>306</v>
      </c>
      <c r="C87" s="183" t="s">
        <v>307</v>
      </c>
      <c r="D87" s="169" t="s">
        <v>214</v>
      </c>
      <c r="E87" s="170">
        <v>50</v>
      </c>
      <c r="F87" s="171"/>
      <c r="G87" s="172">
        <f>ROUND(E87*F87,2)</f>
        <v>0</v>
      </c>
      <c r="H87" s="171"/>
      <c r="I87" s="172">
        <f>ROUND(E87*H87,2)</f>
        <v>0</v>
      </c>
      <c r="J87" s="171"/>
      <c r="K87" s="172">
        <f>ROUND(E87*J87,2)</f>
        <v>0</v>
      </c>
      <c r="L87" s="172">
        <v>21</v>
      </c>
      <c r="M87" s="172">
        <f>G87*(1+L87/100)</f>
        <v>0</v>
      </c>
      <c r="N87" s="170">
        <v>2.5000000000000001E-4</v>
      </c>
      <c r="O87" s="170">
        <f>ROUND(E87*N87,2)</f>
        <v>0.01</v>
      </c>
      <c r="P87" s="170">
        <v>0</v>
      </c>
      <c r="Q87" s="170">
        <f>ROUND(E87*P87,2)</f>
        <v>0</v>
      </c>
      <c r="R87" s="172" t="s">
        <v>193</v>
      </c>
      <c r="S87" s="172" t="s">
        <v>167</v>
      </c>
      <c r="T87" s="173" t="s">
        <v>167</v>
      </c>
      <c r="U87" s="158">
        <v>4.2999999999999997E-2</v>
      </c>
      <c r="V87" s="158">
        <f>ROUND(E87*U87,2)</f>
        <v>2.15</v>
      </c>
      <c r="W87" s="158"/>
      <c r="X87" s="158" t="s">
        <v>194</v>
      </c>
      <c r="Y87" s="158" t="s">
        <v>170</v>
      </c>
      <c r="Z87" s="148"/>
      <c r="AA87" s="148"/>
      <c r="AB87" s="148"/>
      <c r="AC87" s="148"/>
      <c r="AD87" s="148"/>
      <c r="AE87" s="148"/>
      <c r="AF87" s="148"/>
      <c r="AG87" s="148" t="s">
        <v>195</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5">
      <c r="A88" s="155"/>
      <c r="B88" s="156"/>
      <c r="C88" s="190" t="s">
        <v>308</v>
      </c>
      <c r="D88" s="187"/>
      <c r="E88" s="188">
        <v>50</v>
      </c>
      <c r="F88" s="158"/>
      <c r="G88" s="158"/>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199</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ht="20.399999999999999" outlineLevel="1" x14ac:dyDescent="0.25">
      <c r="A89" s="167">
        <v>32</v>
      </c>
      <c r="B89" s="168" t="s">
        <v>309</v>
      </c>
      <c r="C89" s="183" t="s">
        <v>310</v>
      </c>
      <c r="D89" s="169" t="s">
        <v>192</v>
      </c>
      <c r="E89" s="170">
        <v>24</v>
      </c>
      <c r="F89" s="171"/>
      <c r="G89" s="172">
        <f>ROUND(E89*F89,2)</f>
        <v>0</v>
      </c>
      <c r="H89" s="171"/>
      <c r="I89" s="172">
        <f>ROUND(E89*H89,2)</f>
        <v>0</v>
      </c>
      <c r="J89" s="171"/>
      <c r="K89" s="172">
        <f>ROUND(E89*J89,2)</f>
        <v>0</v>
      </c>
      <c r="L89" s="172">
        <v>21</v>
      </c>
      <c r="M89" s="172">
        <f>G89*(1+L89/100)</f>
        <v>0</v>
      </c>
      <c r="N89" s="170">
        <v>1.08E-3</v>
      </c>
      <c r="O89" s="170">
        <f>ROUND(E89*N89,2)</f>
        <v>0.03</v>
      </c>
      <c r="P89" s="170">
        <v>0</v>
      </c>
      <c r="Q89" s="170">
        <f>ROUND(E89*P89,2)</f>
        <v>0</v>
      </c>
      <c r="R89" s="172" t="s">
        <v>193</v>
      </c>
      <c r="S89" s="172" t="s">
        <v>167</v>
      </c>
      <c r="T89" s="173" t="s">
        <v>167</v>
      </c>
      <c r="U89" s="158">
        <v>0.311</v>
      </c>
      <c r="V89" s="158">
        <f>ROUND(E89*U89,2)</f>
        <v>7.46</v>
      </c>
      <c r="W89" s="158"/>
      <c r="X89" s="158" t="s">
        <v>194</v>
      </c>
      <c r="Y89" s="158" t="s">
        <v>170</v>
      </c>
      <c r="Z89" s="148"/>
      <c r="AA89" s="148"/>
      <c r="AB89" s="148"/>
      <c r="AC89" s="148"/>
      <c r="AD89" s="148"/>
      <c r="AE89" s="148"/>
      <c r="AF89" s="148"/>
      <c r="AG89" s="148" t="s">
        <v>195</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5">
      <c r="A90" s="155"/>
      <c r="B90" s="156"/>
      <c r="C90" s="190" t="s">
        <v>311</v>
      </c>
      <c r="D90" s="187"/>
      <c r="E90" s="188">
        <v>24</v>
      </c>
      <c r="F90" s="158"/>
      <c r="G90" s="158"/>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199</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5">
      <c r="A91" s="167">
        <v>33</v>
      </c>
      <c r="B91" s="168" t="s">
        <v>312</v>
      </c>
      <c r="C91" s="183" t="s">
        <v>313</v>
      </c>
      <c r="D91" s="169" t="s">
        <v>214</v>
      </c>
      <c r="E91" s="170">
        <v>50</v>
      </c>
      <c r="F91" s="171"/>
      <c r="G91" s="172">
        <f>ROUND(E91*F91,2)</f>
        <v>0</v>
      </c>
      <c r="H91" s="171"/>
      <c r="I91" s="172">
        <f>ROUND(E91*H91,2)</f>
        <v>0</v>
      </c>
      <c r="J91" s="171"/>
      <c r="K91" s="172">
        <f>ROUND(E91*J91,2)</f>
        <v>0</v>
      </c>
      <c r="L91" s="172">
        <v>21</v>
      </c>
      <c r="M91" s="172">
        <f>G91*(1+L91/100)</f>
        <v>0</v>
      </c>
      <c r="N91" s="170">
        <v>0</v>
      </c>
      <c r="O91" s="170">
        <f>ROUND(E91*N91,2)</f>
        <v>0</v>
      </c>
      <c r="P91" s="170">
        <v>0</v>
      </c>
      <c r="Q91" s="170">
        <f>ROUND(E91*P91,2)</f>
        <v>0</v>
      </c>
      <c r="R91" s="172" t="s">
        <v>193</v>
      </c>
      <c r="S91" s="172" t="s">
        <v>167</v>
      </c>
      <c r="T91" s="173" t="s">
        <v>167</v>
      </c>
      <c r="U91" s="158">
        <v>1.2E-2</v>
      </c>
      <c r="V91" s="158">
        <f>ROUND(E91*U91,2)</f>
        <v>0.6</v>
      </c>
      <c r="W91" s="158"/>
      <c r="X91" s="158" t="s">
        <v>194</v>
      </c>
      <c r="Y91" s="158" t="s">
        <v>170</v>
      </c>
      <c r="Z91" s="148"/>
      <c r="AA91" s="148"/>
      <c r="AB91" s="148"/>
      <c r="AC91" s="148"/>
      <c r="AD91" s="148"/>
      <c r="AE91" s="148"/>
      <c r="AF91" s="148"/>
      <c r="AG91" s="148" t="s">
        <v>195</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5">
      <c r="A92" s="155"/>
      <c r="B92" s="156"/>
      <c r="C92" s="259" t="s">
        <v>314</v>
      </c>
      <c r="D92" s="260"/>
      <c r="E92" s="260"/>
      <c r="F92" s="260"/>
      <c r="G92" s="260"/>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197</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5">
      <c r="A93" s="155"/>
      <c r="B93" s="156"/>
      <c r="C93" s="190" t="s">
        <v>315</v>
      </c>
      <c r="D93" s="187"/>
      <c r="E93" s="188">
        <v>50</v>
      </c>
      <c r="F93" s="158"/>
      <c r="G93" s="158"/>
      <c r="H93" s="158"/>
      <c r="I93" s="158"/>
      <c r="J93" s="158"/>
      <c r="K93" s="158"/>
      <c r="L93" s="158"/>
      <c r="M93" s="158"/>
      <c r="N93" s="157"/>
      <c r="O93" s="157"/>
      <c r="P93" s="157"/>
      <c r="Q93" s="157"/>
      <c r="R93" s="158"/>
      <c r="S93" s="158"/>
      <c r="T93" s="158"/>
      <c r="U93" s="158"/>
      <c r="V93" s="158"/>
      <c r="W93" s="158"/>
      <c r="X93" s="158"/>
      <c r="Y93" s="158"/>
      <c r="Z93" s="148"/>
      <c r="AA93" s="148"/>
      <c r="AB93" s="148"/>
      <c r="AC93" s="148"/>
      <c r="AD93" s="148"/>
      <c r="AE93" s="148"/>
      <c r="AF93" s="148"/>
      <c r="AG93" s="148" t="s">
        <v>199</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5">
      <c r="A94" s="167">
        <v>34</v>
      </c>
      <c r="B94" s="168" t="s">
        <v>316</v>
      </c>
      <c r="C94" s="183" t="s">
        <v>317</v>
      </c>
      <c r="D94" s="169" t="s">
        <v>192</v>
      </c>
      <c r="E94" s="170">
        <v>24</v>
      </c>
      <c r="F94" s="171"/>
      <c r="G94" s="172">
        <f>ROUND(E94*F94,2)</f>
        <v>0</v>
      </c>
      <c r="H94" s="171"/>
      <c r="I94" s="172">
        <f>ROUND(E94*H94,2)</f>
        <v>0</v>
      </c>
      <c r="J94" s="171"/>
      <c r="K94" s="172">
        <f>ROUND(E94*J94,2)</f>
        <v>0</v>
      </c>
      <c r="L94" s="172">
        <v>21</v>
      </c>
      <c r="M94" s="172">
        <f>G94*(1+L94/100)</f>
        <v>0</v>
      </c>
      <c r="N94" s="170">
        <v>0</v>
      </c>
      <c r="O94" s="170">
        <f>ROUND(E94*N94,2)</f>
        <v>0</v>
      </c>
      <c r="P94" s="170">
        <v>0</v>
      </c>
      <c r="Q94" s="170">
        <f>ROUND(E94*P94,2)</f>
        <v>0</v>
      </c>
      <c r="R94" s="172" t="s">
        <v>193</v>
      </c>
      <c r="S94" s="172" t="s">
        <v>167</v>
      </c>
      <c r="T94" s="173" t="s">
        <v>167</v>
      </c>
      <c r="U94" s="158">
        <v>0.125</v>
      </c>
      <c r="V94" s="158">
        <f>ROUND(E94*U94,2)</f>
        <v>3</v>
      </c>
      <c r="W94" s="158"/>
      <c r="X94" s="158" t="s">
        <v>194</v>
      </c>
      <c r="Y94" s="158" t="s">
        <v>170</v>
      </c>
      <c r="Z94" s="148"/>
      <c r="AA94" s="148"/>
      <c r="AB94" s="148"/>
      <c r="AC94" s="148"/>
      <c r="AD94" s="148"/>
      <c r="AE94" s="148"/>
      <c r="AF94" s="148"/>
      <c r="AG94" s="148" t="s">
        <v>195</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5">
      <c r="A95" s="155"/>
      <c r="B95" s="156"/>
      <c r="C95" s="259" t="s">
        <v>314</v>
      </c>
      <c r="D95" s="260"/>
      <c r="E95" s="260"/>
      <c r="F95" s="260"/>
      <c r="G95" s="260"/>
      <c r="H95" s="158"/>
      <c r="I95" s="158"/>
      <c r="J95" s="158"/>
      <c r="K95" s="158"/>
      <c r="L95" s="158"/>
      <c r="M95" s="158"/>
      <c r="N95" s="157"/>
      <c r="O95" s="157"/>
      <c r="P95" s="157"/>
      <c r="Q95" s="157"/>
      <c r="R95" s="158"/>
      <c r="S95" s="158"/>
      <c r="T95" s="158"/>
      <c r="U95" s="158"/>
      <c r="V95" s="158"/>
      <c r="W95" s="158"/>
      <c r="X95" s="158"/>
      <c r="Y95" s="158"/>
      <c r="Z95" s="148"/>
      <c r="AA95" s="148"/>
      <c r="AB95" s="148"/>
      <c r="AC95" s="148"/>
      <c r="AD95" s="148"/>
      <c r="AE95" s="148"/>
      <c r="AF95" s="148"/>
      <c r="AG95" s="148" t="s">
        <v>197</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5">
      <c r="A96" s="155"/>
      <c r="B96" s="156"/>
      <c r="C96" s="190" t="s">
        <v>318</v>
      </c>
      <c r="D96" s="187"/>
      <c r="E96" s="188">
        <v>24</v>
      </c>
      <c r="F96" s="158"/>
      <c r="G96" s="158"/>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199</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ht="20.399999999999999" outlineLevel="1" x14ac:dyDescent="0.25">
      <c r="A97" s="167">
        <v>35</v>
      </c>
      <c r="B97" s="168" t="s">
        <v>319</v>
      </c>
      <c r="C97" s="183" t="s">
        <v>320</v>
      </c>
      <c r="D97" s="169" t="s">
        <v>214</v>
      </c>
      <c r="E97" s="170">
        <v>157</v>
      </c>
      <c r="F97" s="171"/>
      <c r="G97" s="172">
        <f>ROUND(E97*F97,2)</f>
        <v>0</v>
      </c>
      <c r="H97" s="171"/>
      <c r="I97" s="172">
        <f>ROUND(E97*H97,2)</f>
        <v>0</v>
      </c>
      <c r="J97" s="171"/>
      <c r="K97" s="172">
        <f>ROUND(E97*J97,2)</f>
        <v>0</v>
      </c>
      <c r="L97" s="172">
        <v>21</v>
      </c>
      <c r="M97" s="172">
        <f>G97*(1+L97/100)</f>
        <v>0</v>
      </c>
      <c r="N97" s="170">
        <v>0.188</v>
      </c>
      <c r="O97" s="170">
        <f>ROUND(E97*N97,2)</f>
        <v>29.52</v>
      </c>
      <c r="P97" s="170">
        <v>0</v>
      </c>
      <c r="Q97" s="170">
        <f>ROUND(E97*P97,2)</f>
        <v>0</v>
      </c>
      <c r="R97" s="172" t="s">
        <v>193</v>
      </c>
      <c r="S97" s="172" t="s">
        <v>167</v>
      </c>
      <c r="T97" s="173" t="s">
        <v>167</v>
      </c>
      <c r="U97" s="158">
        <v>0.27200000000000002</v>
      </c>
      <c r="V97" s="158">
        <f>ROUND(E97*U97,2)</f>
        <v>42.7</v>
      </c>
      <c r="W97" s="158"/>
      <c r="X97" s="158" t="s">
        <v>194</v>
      </c>
      <c r="Y97" s="158" t="s">
        <v>170</v>
      </c>
      <c r="Z97" s="148"/>
      <c r="AA97" s="148"/>
      <c r="AB97" s="148"/>
      <c r="AC97" s="148"/>
      <c r="AD97" s="148"/>
      <c r="AE97" s="148"/>
      <c r="AF97" s="148"/>
      <c r="AG97" s="148" t="s">
        <v>195</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5">
      <c r="A98" s="155"/>
      <c r="B98" s="156"/>
      <c r="C98" s="259" t="s">
        <v>321</v>
      </c>
      <c r="D98" s="260"/>
      <c r="E98" s="260"/>
      <c r="F98" s="260"/>
      <c r="G98" s="260"/>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197</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5">
      <c r="A99" s="155"/>
      <c r="B99" s="156"/>
      <c r="C99" s="190" t="s">
        <v>322</v>
      </c>
      <c r="D99" s="187"/>
      <c r="E99" s="188">
        <v>157</v>
      </c>
      <c r="F99" s="158"/>
      <c r="G99" s="158"/>
      <c r="H99" s="158"/>
      <c r="I99" s="158"/>
      <c r="J99" s="158"/>
      <c r="K99" s="158"/>
      <c r="L99" s="158"/>
      <c r="M99" s="158"/>
      <c r="N99" s="157"/>
      <c r="O99" s="157"/>
      <c r="P99" s="157"/>
      <c r="Q99" s="157"/>
      <c r="R99" s="158"/>
      <c r="S99" s="158"/>
      <c r="T99" s="158"/>
      <c r="U99" s="158"/>
      <c r="V99" s="158"/>
      <c r="W99" s="158"/>
      <c r="X99" s="158"/>
      <c r="Y99" s="158"/>
      <c r="Z99" s="148"/>
      <c r="AA99" s="148"/>
      <c r="AB99" s="148"/>
      <c r="AC99" s="148"/>
      <c r="AD99" s="148"/>
      <c r="AE99" s="148"/>
      <c r="AF99" s="148"/>
      <c r="AG99" s="148" t="s">
        <v>199</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5">
      <c r="A100" s="167">
        <v>36</v>
      </c>
      <c r="B100" s="168" t="s">
        <v>323</v>
      </c>
      <c r="C100" s="183" t="s">
        <v>324</v>
      </c>
      <c r="D100" s="169" t="s">
        <v>214</v>
      </c>
      <c r="E100" s="170">
        <v>99.5</v>
      </c>
      <c r="F100" s="171"/>
      <c r="G100" s="172">
        <f>ROUND(E100*F100,2)</f>
        <v>0</v>
      </c>
      <c r="H100" s="171"/>
      <c r="I100" s="172">
        <f>ROUND(E100*H100,2)</f>
        <v>0</v>
      </c>
      <c r="J100" s="171"/>
      <c r="K100" s="172">
        <f>ROUND(E100*J100,2)</f>
        <v>0</v>
      </c>
      <c r="L100" s="172">
        <v>21</v>
      </c>
      <c r="M100" s="172">
        <f>G100*(1+L100/100)</f>
        <v>0</v>
      </c>
      <c r="N100" s="170">
        <v>0</v>
      </c>
      <c r="O100" s="170">
        <f>ROUND(E100*N100,2)</f>
        <v>0</v>
      </c>
      <c r="P100" s="170">
        <v>0</v>
      </c>
      <c r="Q100" s="170">
        <f>ROUND(E100*P100,2)</f>
        <v>0</v>
      </c>
      <c r="R100" s="172" t="s">
        <v>193</v>
      </c>
      <c r="S100" s="172" t="s">
        <v>167</v>
      </c>
      <c r="T100" s="173" t="s">
        <v>167</v>
      </c>
      <c r="U100" s="158">
        <v>0.12</v>
      </c>
      <c r="V100" s="158">
        <f>ROUND(E100*U100,2)</f>
        <v>11.94</v>
      </c>
      <c r="W100" s="158"/>
      <c r="X100" s="158" t="s">
        <v>194</v>
      </c>
      <c r="Y100" s="158" t="s">
        <v>170</v>
      </c>
      <c r="Z100" s="148"/>
      <c r="AA100" s="148"/>
      <c r="AB100" s="148"/>
      <c r="AC100" s="148"/>
      <c r="AD100" s="148"/>
      <c r="AE100" s="148"/>
      <c r="AF100" s="148"/>
      <c r="AG100" s="148" t="s">
        <v>195</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5">
      <c r="A101" s="155"/>
      <c r="B101" s="156"/>
      <c r="C101" s="259" t="s">
        <v>325</v>
      </c>
      <c r="D101" s="260"/>
      <c r="E101" s="260"/>
      <c r="F101" s="260"/>
      <c r="G101" s="260"/>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197</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2" x14ac:dyDescent="0.25">
      <c r="A102" s="155"/>
      <c r="B102" s="156"/>
      <c r="C102" s="257" t="s">
        <v>326</v>
      </c>
      <c r="D102" s="258"/>
      <c r="E102" s="258"/>
      <c r="F102" s="258"/>
      <c r="G102" s="258"/>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181</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5">
      <c r="A103" s="155"/>
      <c r="B103" s="156"/>
      <c r="C103" s="190" t="s">
        <v>327</v>
      </c>
      <c r="D103" s="187"/>
      <c r="E103" s="188">
        <v>99.5</v>
      </c>
      <c r="F103" s="158"/>
      <c r="G103" s="158"/>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199</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ht="20.399999999999999" outlineLevel="1" x14ac:dyDescent="0.25">
      <c r="A104" s="167">
        <v>37</v>
      </c>
      <c r="B104" s="168" t="s">
        <v>328</v>
      </c>
      <c r="C104" s="183" t="s">
        <v>329</v>
      </c>
      <c r="D104" s="169" t="s">
        <v>298</v>
      </c>
      <c r="E104" s="170">
        <v>2</v>
      </c>
      <c r="F104" s="171"/>
      <c r="G104" s="172">
        <f>ROUND(E104*F104,2)</f>
        <v>0</v>
      </c>
      <c r="H104" s="171"/>
      <c r="I104" s="172">
        <f>ROUND(E104*H104,2)</f>
        <v>0</v>
      </c>
      <c r="J104" s="171"/>
      <c r="K104" s="172">
        <f>ROUND(E104*J104,2)</f>
        <v>0</v>
      </c>
      <c r="L104" s="172">
        <v>21</v>
      </c>
      <c r="M104" s="172">
        <f>G104*(1+L104/100)</f>
        <v>0</v>
      </c>
      <c r="N104" s="170">
        <v>5.1000000000000004E-3</v>
      </c>
      <c r="O104" s="170">
        <f>ROUND(E104*N104,2)</f>
        <v>0.01</v>
      </c>
      <c r="P104" s="170">
        <v>0</v>
      </c>
      <c r="Q104" s="170">
        <f>ROUND(E104*P104,2)</f>
        <v>0</v>
      </c>
      <c r="R104" s="172" t="s">
        <v>255</v>
      </c>
      <c r="S104" s="172" t="s">
        <v>167</v>
      </c>
      <c r="T104" s="173" t="s">
        <v>167</v>
      </c>
      <c r="U104" s="158">
        <v>0</v>
      </c>
      <c r="V104" s="158">
        <f>ROUND(E104*U104,2)</f>
        <v>0</v>
      </c>
      <c r="W104" s="158"/>
      <c r="X104" s="158" t="s">
        <v>256</v>
      </c>
      <c r="Y104" s="158" t="s">
        <v>170</v>
      </c>
      <c r="Z104" s="148"/>
      <c r="AA104" s="148"/>
      <c r="AB104" s="148"/>
      <c r="AC104" s="148"/>
      <c r="AD104" s="148"/>
      <c r="AE104" s="148"/>
      <c r="AF104" s="148"/>
      <c r="AG104" s="148" t="s">
        <v>257</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5">
      <c r="A105" s="155"/>
      <c r="B105" s="156"/>
      <c r="C105" s="190" t="s">
        <v>330</v>
      </c>
      <c r="D105" s="187"/>
      <c r="E105" s="188">
        <v>2</v>
      </c>
      <c r="F105" s="158"/>
      <c r="G105" s="158"/>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199</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5">
      <c r="A106" s="167">
        <v>38</v>
      </c>
      <c r="B106" s="168" t="s">
        <v>331</v>
      </c>
      <c r="C106" s="183" t="s">
        <v>332</v>
      </c>
      <c r="D106" s="169" t="s">
        <v>298</v>
      </c>
      <c r="E106" s="170">
        <v>2</v>
      </c>
      <c r="F106" s="171"/>
      <c r="G106" s="172">
        <f>ROUND(E106*F106,2)</f>
        <v>0</v>
      </c>
      <c r="H106" s="171"/>
      <c r="I106" s="172">
        <f>ROUND(E106*H106,2)</f>
        <v>0</v>
      </c>
      <c r="J106" s="171"/>
      <c r="K106" s="172">
        <f>ROUND(E106*J106,2)</f>
        <v>0</v>
      </c>
      <c r="L106" s="172">
        <v>21</v>
      </c>
      <c r="M106" s="172">
        <f>G106*(1+L106/100)</f>
        <v>0</v>
      </c>
      <c r="N106" s="170">
        <v>0</v>
      </c>
      <c r="O106" s="170">
        <f>ROUND(E106*N106,2)</f>
        <v>0</v>
      </c>
      <c r="P106" s="170">
        <v>0</v>
      </c>
      <c r="Q106" s="170">
        <f>ROUND(E106*P106,2)</f>
        <v>0</v>
      </c>
      <c r="R106" s="172" t="s">
        <v>255</v>
      </c>
      <c r="S106" s="172" t="s">
        <v>167</v>
      </c>
      <c r="T106" s="173" t="s">
        <v>167</v>
      </c>
      <c r="U106" s="158">
        <v>0</v>
      </c>
      <c r="V106" s="158">
        <f>ROUND(E106*U106,2)</f>
        <v>0</v>
      </c>
      <c r="W106" s="158"/>
      <c r="X106" s="158" t="s">
        <v>256</v>
      </c>
      <c r="Y106" s="158" t="s">
        <v>170</v>
      </c>
      <c r="Z106" s="148"/>
      <c r="AA106" s="148"/>
      <c r="AB106" s="148"/>
      <c r="AC106" s="148"/>
      <c r="AD106" s="148"/>
      <c r="AE106" s="148"/>
      <c r="AF106" s="148"/>
      <c r="AG106" s="148" t="s">
        <v>257</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5">
      <c r="A107" s="155"/>
      <c r="B107" s="156"/>
      <c r="C107" s="190" t="s">
        <v>333</v>
      </c>
      <c r="D107" s="187"/>
      <c r="E107" s="188">
        <v>2</v>
      </c>
      <c r="F107" s="158"/>
      <c r="G107" s="158"/>
      <c r="H107" s="158"/>
      <c r="I107" s="158"/>
      <c r="J107" s="158"/>
      <c r="K107" s="158"/>
      <c r="L107" s="158"/>
      <c r="M107" s="158"/>
      <c r="N107" s="157"/>
      <c r="O107" s="157"/>
      <c r="P107" s="157"/>
      <c r="Q107" s="157"/>
      <c r="R107" s="158"/>
      <c r="S107" s="158"/>
      <c r="T107" s="158"/>
      <c r="U107" s="158"/>
      <c r="V107" s="158"/>
      <c r="W107" s="158"/>
      <c r="X107" s="158"/>
      <c r="Y107" s="158"/>
      <c r="Z107" s="148"/>
      <c r="AA107" s="148"/>
      <c r="AB107" s="148"/>
      <c r="AC107" s="148"/>
      <c r="AD107" s="148"/>
      <c r="AE107" s="148"/>
      <c r="AF107" s="148"/>
      <c r="AG107" s="148" t="s">
        <v>199</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5">
      <c r="A108" s="167">
        <v>39</v>
      </c>
      <c r="B108" s="168" t="s">
        <v>334</v>
      </c>
      <c r="C108" s="183" t="s">
        <v>335</v>
      </c>
      <c r="D108" s="169" t="s">
        <v>298</v>
      </c>
      <c r="E108" s="170">
        <v>2</v>
      </c>
      <c r="F108" s="171"/>
      <c r="G108" s="172">
        <f>ROUND(E108*F108,2)</f>
        <v>0</v>
      </c>
      <c r="H108" s="171"/>
      <c r="I108" s="172">
        <f>ROUND(E108*H108,2)</f>
        <v>0</v>
      </c>
      <c r="J108" s="171"/>
      <c r="K108" s="172">
        <f>ROUND(E108*J108,2)</f>
        <v>0</v>
      </c>
      <c r="L108" s="172">
        <v>21</v>
      </c>
      <c r="M108" s="172">
        <f>G108*(1+L108/100)</f>
        <v>0</v>
      </c>
      <c r="N108" s="170">
        <v>0</v>
      </c>
      <c r="O108" s="170">
        <f>ROUND(E108*N108,2)</f>
        <v>0</v>
      </c>
      <c r="P108" s="170">
        <v>0</v>
      </c>
      <c r="Q108" s="170">
        <f>ROUND(E108*P108,2)</f>
        <v>0</v>
      </c>
      <c r="R108" s="172" t="s">
        <v>255</v>
      </c>
      <c r="S108" s="172" t="s">
        <v>167</v>
      </c>
      <c r="T108" s="173" t="s">
        <v>167</v>
      </c>
      <c r="U108" s="158">
        <v>0</v>
      </c>
      <c r="V108" s="158">
        <f>ROUND(E108*U108,2)</f>
        <v>0</v>
      </c>
      <c r="W108" s="158"/>
      <c r="X108" s="158" t="s">
        <v>256</v>
      </c>
      <c r="Y108" s="158" t="s">
        <v>170</v>
      </c>
      <c r="Z108" s="148"/>
      <c r="AA108" s="148"/>
      <c r="AB108" s="148"/>
      <c r="AC108" s="148"/>
      <c r="AD108" s="148"/>
      <c r="AE108" s="148"/>
      <c r="AF108" s="148"/>
      <c r="AG108" s="148" t="s">
        <v>257</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5">
      <c r="A109" s="155"/>
      <c r="B109" s="156"/>
      <c r="C109" s="190" t="s">
        <v>333</v>
      </c>
      <c r="D109" s="187"/>
      <c r="E109" s="188">
        <v>2</v>
      </c>
      <c r="F109" s="158"/>
      <c r="G109" s="158"/>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199</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5">
      <c r="A110" s="167">
        <v>40</v>
      </c>
      <c r="B110" s="168" t="s">
        <v>336</v>
      </c>
      <c r="C110" s="183" t="s">
        <v>337</v>
      </c>
      <c r="D110" s="169" t="s">
        <v>298</v>
      </c>
      <c r="E110" s="170">
        <v>2</v>
      </c>
      <c r="F110" s="171"/>
      <c r="G110" s="172">
        <f>ROUND(E110*F110,2)</f>
        <v>0</v>
      </c>
      <c r="H110" s="171"/>
      <c r="I110" s="172">
        <f>ROUND(E110*H110,2)</f>
        <v>0</v>
      </c>
      <c r="J110" s="171"/>
      <c r="K110" s="172">
        <f>ROUND(E110*J110,2)</f>
        <v>0</v>
      </c>
      <c r="L110" s="172">
        <v>21</v>
      </c>
      <c r="M110" s="172">
        <f>G110*(1+L110/100)</f>
        <v>0</v>
      </c>
      <c r="N110" s="170">
        <v>0</v>
      </c>
      <c r="O110" s="170">
        <f>ROUND(E110*N110,2)</f>
        <v>0</v>
      </c>
      <c r="P110" s="170">
        <v>0</v>
      </c>
      <c r="Q110" s="170">
        <f>ROUND(E110*P110,2)</f>
        <v>0</v>
      </c>
      <c r="R110" s="172" t="s">
        <v>255</v>
      </c>
      <c r="S110" s="172" t="s">
        <v>167</v>
      </c>
      <c r="T110" s="173" t="s">
        <v>167</v>
      </c>
      <c r="U110" s="158">
        <v>0</v>
      </c>
      <c r="V110" s="158">
        <f>ROUND(E110*U110,2)</f>
        <v>0</v>
      </c>
      <c r="W110" s="158"/>
      <c r="X110" s="158" t="s">
        <v>256</v>
      </c>
      <c r="Y110" s="158" t="s">
        <v>170</v>
      </c>
      <c r="Z110" s="148"/>
      <c r="AA110" s="148"/>
      <c r="AB110" s="148"/>
      <c r="AC110" s="148"/>
      <c r="AD110" s="148"/>
      <c r="AE110" s="148"/>
      <c r="AF110" s="148"/>
      <c r="AG110" s="148" t="s">
        <v>257</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2" x14ac:dyDescent="0.25">
      <c r="A111" s="155"/>
      <c r="B111" s="156"/>
      <c r="C111" s="190" t="s">
        <v>333</v>
      </c>
      <c r="D111" s="187"/>
      <c r="E111" s="188">
        <v>2</v>
      </c>
      <c r="F111" s="158"/>
      <c r="G111" s="158"/>
      <c r="H111" s="158"/>
      <c r="I111" s="158"/>
      <c r="J111" s="158"/>
      <c r="K111" s="158"/>
      <c r="L111" s="158"/>
      <c r="M111" s="158"/>
      <c r="N111" s="157"/>
      <c r="O111" s="157"/>
      <c r="P111" s="157"/>
      <c r="Q111" s="157"/>
      <c r="R111" s="158"/>
      <c r="S111" s="158"/>
      <c r="T111" s="158"/>
      <c r="U111" s="158"/>
      <c r="V111" s="158"/>
      <c r="W111" s="158"/>
      <c r="X111" s="158"/>
      <c r="Y111" s="158"/>
      <c r="Z111" s="148"/>
      <c r="AA111" s="148"/>
      <c r="AB111" s="148"/>
      <c r="AC111" s="148"/>
      <c r="AD111" s="148"/>
      <c r="AE111" s="148"/>
      <c r="AF111" s="148"/>
      <c r="AG111" s="148" t="s">
        <v>199</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5">
      <c r="A112" s="167">
        <v>41</v>
      </c>
      <c r="B112" s="168" t="s">
        <v>338</v>
      </c>
      <c r="C112" s="183" t="s">
        <v>339</v>
      </c>
      <c r="D112" s="169" t="s">
        <v>298</v>
      </c>
      <c r="E112" s="170">
        <v>36.36</v>
      </c>
      <c r="F112" s="171"/>
      <c r="G112" s="172">
        <f>ROUND(E112*F112,2)</f>
        <v>0</v>
      </c>
      <c r="H112" s="171"/>
      <c r="I112" s="172">
        <f>ROUND(E112*H112,2)</f>
        <v>0</v>
      </c>
      <c r="J112" s="171"/>
      <c r="K112" s="172">
        <f>ROUND(E112*J112,2)</f>
        <v>0</v>
      </c>
      <c r="L112" s="172">
        <v>21</v>
      </c>
      <c r="M112" s="172">
        <f>G112*(1+L112/100)</f>
        <v>0</v>
      </c>
      <c r="N112" s="170">
        <v>5.8000000000000003E-2</v>
      </c>
      <c r="O112" s="170">
        <f>ROUND(E112*N112,2)</f>
        <v>2.11</v>
      </c>
      <c r="P112" s="170">
        <v>0</v>
      </c>
      <c r="Q112" s="170">
        <f>ROUND(E112*P112,2)</f>
        <v>0</v>
      </c>
      <c r="R112" s="172" t="s">
        <v>255</v>
      </c>
      <c r="S112" s="172" t="s">
        <v>167</v>
      </c>
      <c r="T112" s="173" t="s">
        <v>167</v>
      </c>
      <c r="U112" s="158">
        <v>0</v>
      </c>
      <c r="V112" s="158">
        <f>ROUND(E112*U112,2)</f>
        <v>0</v>
      </c>
      <c r="W112" s="158"/>
      <c r="X112" s="158" t="s">
        <v>256</v>
      </c>
      <c r="Y112" s="158" t="s">
        <v>170</v>
      </c>
      <c r="Z112" s="148"/>
      <c r="AA112" s="148"/>
      <c r="AB112" s="148"/>
      <c r="AC112" s="148"/>
      <c r="AD112" s="148"/>
      <c r="AE112" s="148"/>
      <c r="AF112" s="148"/>
      <c r="AG112" s="148" t="s">
        <v>257</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5">
      <c r="A113" s="155"/>
      <c r="B113" s="156"/>
      <c r="C113" s="190" t="s">
        <v>340</v>
      </c>
      <c r="D113" s="187"/>
      <c r="E113" s="188">
        <v>36.36</v>
      </c>
      <c r="F113" s="158"/>
      <c r="G113" s="158"/>
      <c r="H113" s="158"/>
      <c r="I113" s="158"/>
      <c r="J113" s="158"/>
      <c r="K113" s="158"/>
      <c r="L113" s="158"/>
      <c r="M113" s="158"/>
      <c r="N113" s="157"/>
      <c r="O113" s="157"/>
      <c r="P113" s="157"/>
      <c r="Q113" s="157"/>
      <c r="R113" s="158"/>
      <c r="S113" s="158"/>
      <c r="T113" s="158"/>
      <c r="U113" s="158"/>
      <c r="V113" s="158"/>
      <c r="W113" s="158"/>
      <c r="X113" s="158"/>
      <c r="Y113" s="158"/>
      <c r="Z113" s="148"/>
      <c r="AA113" s="148"/>
      <c r="AB113" s="148"/>
      <c r="AC113" s="148"/>
      <c r="AD113" s="148"/>
      <c r="AE113" s="148"/>
      <c r="AF113" s="148"/>
      <c r="AG113" s="148" t="s">
        <v>199</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5">
      <c r="A114" s="167">
        <v>42</v>
      </c>
      <c r="B114" s="168" t="s">
        <v>341</v>
      </c>
      <c r="C114" s="183" t="s">
        <v>342</v>
      </c>
      <c r="D114" s="169" t="s">
        <v>298</v>
      </c>
      <c r="E114" s="170">
        <v>96.96</v>
      </c>
      <c r="F114" s="171"/>
      <c r="G114" s="172">
        <f>ROUND(E114*F114,2)</f>
        <v>0</v>
      </c>
      <c r="H114" s="171"/>
      <c r="I114" s="172">
        <f>ROUND(E114*H114,2)</f>
        <v>0</v>
      </c>
      <c r="J114" s="171"/>
      <c r="K114" s="172">
        <f>ROUND(E114*J114,2)</f>
        <v>0</v>
      </c>
      <c r="L114" s="172">
        <v>21</v>
      </c>
      <c r="M114" s="172">
        <f>G114*(1+L114/100)</f>
        <v>0</v>
      </c>
      <c r="N114" s="170">
        <v>8.1000000000000003E-2</v>
      </c>
      <c r="O114" s="170">
        <f>ROUND(E114*N114,2)</f>
        <v>7.85</v>
      </c>
      <c r="P114" s="170">
        <v>0</v>
      </c>
      <c r="Q114" s="170">
        <f>ROUND(E114*P114,2)</f>
        <v>0</v>
      </c>
      <c r="R114" s="172" t="s">
        <v>255</v>
      </c>
      <c r="S114" s="172" t="s">
        <v>167</v>
      </c>
      <c r="T114" s="173" t="s">
        <v>167</v>
      </c>
      <c r="U114" s="158">
        <v>0</v>
      </c>
      <c r="V114" s="158">
        <f>ROUND(E114*U114,2)</f>
        <v>0</v>
      </c>
      <c r="W114" s="158"/>
      <c r="X114" s="158" t="s">
        <v>256</v>
      </c>
      <c r="Y114" s="158" t="s">
        <v>170</v>
      </c>
      <c r="Z114" s="148"/>
      <c r="AA114" s="148"/>
      <c r="AB114" s="148"/>
      <c r="AC114" s="148"/>
      <c r="AD114" s="148"/>
      <c r="AE114" s="148"/>
      <c r="AF114" s="148"/>
      <c r="AG114" s="148" t="s">
        <v>257</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5">
      <c r="A115" s="155"/>
      <c r="B115" s="156"/>
      <c r="C115" s="190" t="s">
        <v>343</v>
      </c>
      <c r="D115" s="187"/>
      <c r="E115" s="188">
        <v>96.96</v>
      </c>
      <c r="F115" s="158"/>
      <c r="G115" s="158"/>
      <c r="H115" s="158"/>
      <c r="I115" s="158"/>
      <c r="J115" s="158"/>
      <c r="K115" s="158"/>
      <c r="L115" s="158"/>
      <c r="M115" s="158"/>
      <c r="N115" s="157"/>
      <c r="O115" s="157"/>
      <c r="P115" s="157"/>
      <c r="Q115" s="157"/>
      <c r="R115" s="158"/>
      <c r="S115" s="158"/>
      <c r="T115" s="158"/>
      <c r="U115" s="158"/>
      <c r="V115" s="158"/>
      <c r="W115" s="158"/>
      <c r="X115" s="158"/>
      <c r="Y115" s="158"/>
      <c r="Z115" s="148"/>
      <c r="AA115" s="148"/>
      <c r="AB115" s="148"/>
      <c r="AC115" s="148"/>
      <c r="AD115" s="148"/>
      <c r="AE115" s="148"/>
      <c r="AF115" s="148"/>
      <c r="AG115" s="148" t="s">
        <v>199</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ht="20.399999999999999" outlineLevel="1" x14ac:dyDescent="0.25">
      <c r="A116" s="167">
        <v>43</v>
      </c>
      <c r="B116" s="168" t="s">
        <v>344</v>
      </c>
      <c r="C116" s="183" t="s">
        <v>345</v>
      </c>
      <c r="D116" s="169" t="s">
        <v>298</v>
      </c>
      <c r="E116" s="170">
        <v>20.2</v>
      </c>
      <c r="F116" s="171"/>
      <c r="G116" s="172">
        <f>ROUND(E116*F116,2)</f>
        <v>0</v>
      </c>
      <c r="H116" s="171"/>
      <c r="I116" s="172">
        <f>ROUND(E116*H116,2)</f>
        <v>0</v>
      </c>
      <c r="J116" s="171"/>
      <c r="K116" s="172">
        <f>ROUND(E116*J116,2)</f>
        <v>0</v>
      </c>
      <c r="L116" s="172">
        <v>21</v>
      </c>
      <c r="M116" s="172">
        <f>G116*(1+L116/100)</f>
        <v>0</v>
      </c>
      <c r="N116" s="170">
        <v>4.8300000000000003E-2</v>
      </c>
      <c r="O116" s="170">
        <f>ROUND(E116*N116,2)</f>
        <v>0.98</v>
      </c>
      <c r="P116" s="170">
        <v>0</v>
      </c>
      <c r="Q116" s="170">
        <f>ROUND(E116*P116,2)</f>
        <v>0</v>
      </c>
      <c r="R116" s="172" t="s">
        <v>255</v>
      </c>
      <c r="S116" s="172" t="s">
        <v>167</v>
      </c>
      <c r="T116" s="173" t="s">
        <v>167</v>
      </c>
      <c r="U116" s="158">
        <v>0</v>
      </c>
      <c r="V116" s="158">
        <f>ROUND(E116*U116,2)</f>
        <v>0</v>
      </c>
      <c r="W116" s="158"/>
      <c r="X116" s="158" t="s">
        <v>256</v>
      </c>
      <c r="Y116" s="158" t="s">
        <v>170</v>
      </c>
      <c r="Z116" s="148"/>
      <c r="AA116" s="148"/>
      <c r="AB116" s="148"/>
      <c r="AC116" s="148"/>
      <c r="AD116" s="148"/>
      <c r="AE116" s="148"/>
      <c r="AF116" s="148"/>
      <c r="AG116" s="148" t="s">
        <v>257</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2" x14ac:dyDescent="0.25">
      <c r="A117" s="155"/>
      <c r="B117" s="156"/>
      <c r="C117" s="190" t="s">
        <v>346</v>
      </c>
      <c r="D117" s="187"/>
      <c r="E117" s="188">
        <v>20.2</v>
      </c>
      <c r="F117" s="158"/>
      <c r="G117" s="158"/>
      <c r="H117" s="158"/>
      <c r="I117" s="158"/>
      <c r="J117" s="158"/>
      <c r="K117" s="158"/>
      <c r="L117" s="158"/>
      <c r="M117" s="158"/>
      <c r="N117" s="157"/>
      <c r="O117" s="157"/>
      <c r="P117" s="157"/>
      <c r="Q117" s="157"/>
      <c r="R117" s="158"/>
      <c r="S117" s="158"/>
      <c r="T117" s="158"/>
      <c r="U117" s="158"/>
      <c r="V117" s="158"/>
      <c r="W117" s="158"/>
      <c r="X117" s="158"/>
      <c r="Y117" s="158"/>
      <c r="Z117" s="148"/>
      <c r="AA117" s="148"/>
      <c r="AB117" s="148"/>
      <c r="AC117" s="148"/>
      <c r="AD117" s="148"/>
      <c r="AE117" s="148"/>
      <c r="AF117" s="148"/>
      <c r="AG117" s="148" t="s">
        <v>199</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ht="20.399999999999999" outlineLevel="1" x14ac:dyDescent="0.25">
      <c r="A118" s="167">
        <v>44</v>
      </c>
      <c r="B118" s="168" t="s">
        <v>347</v>
      </c>
      <c r="C118" s="183" t="s">
        <v>348</v>
      </c>
      <c r="D118" s="169" t="s">
        <v>298</v>
      </c>
      <c r="E118" s="170">
        <v>3.03</v>
      </c>
      <c r="F118" s="171"/>
      <c r="G118" s="172">
        <f>ROUND(E118*F118,2)</f>
        <v>0</v>
      </c>
      <c r="H118" s="171"/>
      <c r="I118" s="172">
        <f>ROUND(E118*H118,2)</f>
        <v>0</v>
      </c>
      <c r="J118" s="171"/>
      <c r="K118" s="172">
        <f>ROUND(E118*J118,2)</f>
        <v>0</v>
      </c>
      <c r="L118" s="172">
        <v>21</v>
      </c>
      <c r="M118" s="172">
        <f>G118*(1+L118/100)</f>
        <v>0</v>
      </c>
      <c r="N118" s="170">
        <v>6.7000000000000004E-2</v>
      </c>
      <c r="O118" s="170">
        <f>ROUND(E118*N118,2)</f>
        <v>0.2</v>
      </c>
      <c r="P118" s="170">
        <v>0</v>
      </c>
      <c r="Q118" s="170">
        <f>ROUND(E118*P118,2)</f>
        <v>0</v>
      </c>
      <c r="R118" s="172" t="s">
        <v>255</v>
      </c>
      <c r="S118" s="172" t="s">
        <v>167</v>
      </c>
      <c r="T118" s="173" t="s">
        <v>167</v>
      </c>
      <c r="U118" s="158">
        <v>0</v>
      </c>
      <c r="V118" s="158">
        <f>ROUND(E118*U118,2)</f>
        <v>0</v>
      </c>
      <c r="W118" s="158"/>
      <c r="X118" s="158" t="s">
        <v>256</v>
      </c>
      <c r="Y118" s="158" t="s">
        <v>170</v>
      </c>
      <c r="Z118" s="148"/>
      <c r="AA118" s="148"/>
      <c r="AB118" s="148"/>
      <c r="AC118" s="148"/>
      <c r="AD118" s="148"/>
      <c r="AE118" s="148"/>
      <c r="AF118" s="148"/>
      <c r="AG118" s="148" t="s">
        <v>257</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2" x14ac:dyDescent="0.25">
      <c r="A119" s="155"/>
      <c r="B119" s="156"/>
      <c r="C119" s="190" t="s">
        <v>349</v>
      </c>
      <c r="D119" s="187"/>
      <c r="E119" s="188">
        <v>3.03</v>
      </c>
      <c r="F119" s="158"/>
      <c r="G119" s="158"/>
      <c r="H119" s="158"/>
      <c r="I119" s="158"/>
      <c r="J119" s="158"/>
      <c r="K119" s="158"/>
      <c r="L119" s="158"/>
      <c r="M119" s="158"/>
      <c r="N119" s="157"/>
      <c r="O119" s="157"/>
      <c r="P119" s="157"/>
      <c r="Q119" s="157"/>
      <c r="R119" s="158"/>
      <c r="S119" s="158"/>
      <c r="T119" s="158"/>
      <c r="U119" s="158"/>
      <c r="V119" s="158"/>
      <c r="W119" s="158"/>
      <c r="X119" s="158"/>
      <c r="Y119" s="158"/>
      <c r="Z119" s="148"/>
      <c r="AA119" s="148"/>
      <c r="AB119" s="148"/>
      <c r="AC119" s="148"/>
      <c r="AD119" s="148"/>
      <c r="AE119" s="148"/>
      <c r="AF119" s="148"/>
      <c r="AG119" s="148" t="s">
        <v>199</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ht="20.399999999999999" outlineLevel="1" x14ac:dyDescent="0.25">
      <c r="A120" s="167">
        <v>45</v>
      </c>
      <c r="B120" s="168" t="s">
        <v>350</v>
      </c>
      <c r="C120" s="183" t="s">
        <v>351</v>
      </c>
      <c r="D120" s="169" t="s">
        <v>298</v>
      </c>
      <c r="E120" s="170">
        <v>2.02</v>
      </c>
      <c r="F120" s="171"/>
      <c r="G120" s="172">
        <f>ROUND(E120*F120,2)</f>
        <v>0</v>
      </c>
      <c r="H120" s="171"/>
      <c r="I120" s="172">
        <f>ROUND(E120*H120,2)</f>
        <v>0</v>
      </c>
      <c r="J120" s="171"/>
      <c r="K120" s="172">
        <f>ROUND(E120*J120,2)</f>
        <v>0</v>
      </c>
      <c r="L120" s="172">
        <v>21</v>
      </c>
      <c r="M120" s="172">
        <f>G120*(1+L120/100)</f>
        <v>0</v>
      </c>
      <c r="N120" s="170">
        <v>6.7000000000000004E-2</v>
      </c>
      <c r="O120" s="170">
        <f>ROUND(E120*N120,2)</f>
        <v>0.14000000000000001</v>
      </c>
      <c r="P120" s="170">
        <v>0</v>
      </c>
      <c r="Q120" s="170">
        <f>ROUND(E120*P120,2)</f>
        <v>0</v>
      </c>
      <c r="R120" s="172" t="s">
        <v>255</v>
      </c>
      <c r="S120" s="172" t="s">
        <v>167</v>
      </c>
      <c r="T120" s="173" t="s">
        <v>167</v>
      </c>
      <c r="U120" s="158">
        <v>0</v>
      </c>
      <c r="V120" s="158">
        <f>ROUND(E120*U120,2)</f>
        <v>0</v>
      </c>
      <c r="W120" s="158"/>
      <c r="X120" s="158" t="s">
        <v>256</v>
      </c>
      <c r="Y120" s="158" t="s">
        <v>170</v>
      </c>
      <c r="Z120" s="148"/>
      <c r="AA120" s="148"/>
      <c r="AB120" s="148"/>
      <c r="AC120" s="148"/>
      <c r="AD120" s="148"/>
      <c r="AE120" s="148"/>
      <c r="AF120" s="148"/>
      <c r="AG120" s="148" t="s">
        <v>257</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5">
      <c r="A121" s="155"/>
      <c r="B121" s="156"/>
      <c r="C121" s="190" t="s">
        <v>352</v>
      </c>
      <c r="D121" s="187"/>
      <c r="E121" s="188">
        <v>2.02</v>
      </c>
      <c r="F121" s="158"/>
      <c r="G121" s="158"/>
      <c r="H121" s="158"/>
      <c r="I121" s="158"/>
      <c r="J121" s="158"/>
      <c r="K121" s="158"/>
      <c r="L121" s="158"/>
      <c r="M121" s="158"/>
      <c r="N121" s="157"/>
      <c r="O121" s="157"/>
      <c r="P121" s="157"/>
      <c r="Q121" s="157"/>
      <c r="R121" s="158"/>
      <c r="S121" s="158"/>
      <c r="T121" s="158"/>
      <c r="U121" s="158"/>
      <c r="V121" s="158"/>
      <c r="W121" s="158"/>
      <c r="X121" s="158"/>
      <c r="Y121" s="158"/>
      <c r="Z121" s="148"/>
      <c r="AA121" s="148"/>
      <c r="AB121" s="148"/>
      <c r="AC121" s="148"/>
      <c r="AD121" s="148"/>
      <c r="AE121" s="148"/>
      <c r="AF121" s="148"/>
      <c r="AG121" s="148" t="s">
        <v>199</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x14ac:dyDescent="0.25">
      <c r="A122" s="160" t="s">
        <v>162</v>
      </c>
      <c r="B122" s="161" t="s">
        <v>127</v>
      </c>
      <c r="C122" s="181" t="s">
        <v>128</v>
      </c>
      <c r="D122" s="162"/>
      <c r="E122" s="163"/>
      <c r="F122" s="164"/>
      <c r="G122" s="164">
        <f>SUMIF(AG123:AG137,"&lt;&gt;NOR",G123:G137)</f>
        <v>0</v>
      </c>
      <c r="H122" s="164"/>
      <c r="I122" s="164">
        <f>SUM(I123:I137)</f>
        <v>0</v>
      </c>
      <c r="J122" s="164"/>
      <c r="K122" s="164">
        <f>SUM(K123:K137)</f>
        <v>0</v>
      </c>
      <c r="L122" s="164"/>
      <c r="M122" s="164">
        <f>SUM(M123:M137)</f>
        <v>0</v>
      </c>
      <c r="N122" s="163"/>
      <c r="O122" s="163">
        <f>SUM(O123:O137)</f>
        <v>0</v>
      </c>
      <c r="P122" s="163"/>
      <c r="Q122" s="163">
        <f>SUM(Q123:Q137)</f>
        <v>0</v>
      </c>
      <c r="R122" s="164"/>
      <c r="S122" s="164"/>
      <c r="T122" s="165"/>
      <c r="U122" s="159"/>
      <c r="V122" s="159">
        <f>SUM(V123:V137)</f>
        <v>8.43</v>
      </c>
      <c r="W122" s="159"/>
      <c r="X122" s="159"/>
      <c r="Y122" s="159"/>
      <c r="AG122" t="s">
        <v>163</v>
      </c>
    </row>
    <row r="123" spans="1:60" outlineLevel="1" x14ac:dyDescent="0.25">
      <c r="A123" s="167">
        <v>46</v>
      </c>
      <c r="B123" s="168" t="s">
        <v>353</v>
      </c>
      <c r="C123" s="183" t="s">
        <v>354</v>
      </c>
      <c r="D123" s="169" t="s">
        <v>355</v>
      </c>
      <c r="E123" s="170">
        <v>254.36</v>
      </c>
      <c r="F123" s="171"/>
      <c r="G123" s="172">
        <f>ROUND(E123*F123,2)</f>
        <v>0</v>
      </c>
      <c r="H123" s="171"/>
      <c r="I123" s="172">
        <f>ROUND(E123*H123,2)</f>
        <v>0</v>
      </c>
      <c r="J123" s="171"/>
      <c r="K123" s="172">
        <f>ROUND(E123*J123,2)</f>
        <v>0</v>
      </c>
      <c r="L123" s="172">
        <v>21</v>
      </c>
      <c r="M123" s="172">
        <f>G123*(1+L123/100)</f>
        <v>0</v>
      </c>
      <c r="N123" s="170">
        <v>0</v>
      </c>
      <c r="O123" s="170">
        <f>ROUND(E123*N123,2)</f>
        <v>0</v>
      </c>
      <c r="P123" s="170">
        <v>0</v>
      </c>
      <c r="Q123" s="170">
        <f>ROUND(E123*P123,2)</f>
        <v>0</v>
      </c>
      <c r="R123" s="172"/>
      <c r="S123" s="172" t="s">
        <v>167</v>
      </c>
      <c r="T123" s="173" t="s">
        <v>167</v>
      </c>
      <c r="U123" s="158">
        <v>0.01</v>
      </c>
      <c r="V123" s="158">
        <f>ROUND(E123*U123,2)</f>
        <v>2.54</v>
      </c>
      <c r="W123" s="158"/>
      <c r="X123" s="158" t="s">
        <v>194</v>
      </c>
      <c r="Y123" s="158" t="s">
        <v>170</v>
      </c>
      <c r="Z123" s="148"/>
      <c r="AA123" s="148"/>
      <c r="AB123" s="148"/>
      <c r="AC123" s="148"/>
      <c r="AD123" s="148"/>
      <c r="AE123" s="148"/>
      <c r="AF123" s="148"/>
      <c r="AG123" s="148" t="s">
        <v>195</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5">
      <c r="A124" s="155"/>
      <c r="B124" s="156"/>
      <c r="C124" s="190" t="s">
        <v>356</v>
      </c>
      <c r="D124" s="187"/>
      <c r="E124" s="188">
        <v>254.36</v>
      </c>
      <c r="F124" s="158"/>
      <c r="G124" s="158"/>
      <c r="H124" s="158"/>
      <c r="I124" s="158"/>
      <c r="J124" s="158"/>
      <c r="K124" s="158"/>
      <c r="L124" s="158"/>
      <c r="M124" s="158"/>
      <c r="N124" s="157"/>
      <c r="O124" s="157"/>
      <c r="P124" s="157"/>
      <c r="Q124" s="157"/>
      <c r="R124" s="158"/>
      <c r="S124" s="158"/>
      <c r="T124" s="158"/>
      <c r="U124" s="158"/>
      <c r="V124" s="158"/>
      <c r="W124" s="158"/>
      <c r="X124" s="158"/>
      <c r="Y124" s="158"/>
      <c r="Z124" s="148"/>
      <c r="AA124" s="148"/>
      <c r="AB124" s="148"/>
      <c r="AC124" s="148"/>
      <c r="AD124" s="148"/>
      <c r="AE124" s="148"/>
      <c r="AF124" s="148"/>
      <c r="AG124" s="148" t="s">
        <v>199</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5">
      <c r="A125" s="167">
        <v>47</v>
      </c>
      <c r="B125" s="168" t="s">
        <v>357</v>
      </c>
      <c r="C125" s="183" t="s">
        <v>358</v>
      </c>
      <c r="D125" s="169" t="s">
        <v>355</v>
      </c>
      <c r="E125" s="170">
        <v>2289.2399999999998</v>
      </c>
      <c r="F125" s="171"/>
      <c r="G125" s="172">
        <f>ROUND(E125*F125,2)</f>
        <v>0</v>
      </c>
      <c r="H125" s="171"/>
      <c r="I125" s="172">
        <f>ROUND(E125*H125,2)</f>
        <v>0</v>
      </c>
      <c r="J125" s="171"/>
      <c r="K125" s="172">
        <f>ROUND(E125*J125,2)</f>
        <v>0</v>
      </c>
      <c r="L125" s="172">
        <v>21</v>
      </c>
      <c r="M125" s="172">
        <f>G125*(1+L125/100)</f>
        <v>0</v>
      </c>
      <c r="N125" s="170">
        <v>0</v>
      </c>
      <c r="O125" s="170">
        <f>ROUND(E125*N125,2)</f>
        <v>0</v>
      </c>
      <c r="P125" s="170">
        <v>0</v>
      </c>
      <c r="Q125" s="170">
        <f>ROUND(E125*P125,2)</f>
        <v>0</v>
      </c>
      <c r="R125" s="172"/>
      <c r="S125" s="172" t="s">
        <v>167</v>
      </c>
      <c r="T125" s="173" t="s">
        <v>167</v>
      </c>
      <c r="U125" s="158">
        <v>0</v>
      </c>
      <c r="V125" s="158">
        <f>ROUND(E125*U125,2)</f>
        <v>0</v>
      </c>
      <c r="W125" s="158"/>
      <c r="X125" s="158" t="s">
        <v>194</v>
      </c>
      <c r="Y125" s="158" t="s">
        <v>170</v>
      </c>
      <c r="Z125" s="148"/>
      <c r="AA125" s="148"/>
      <c r="AB125" s="148"/>
      <c r="AC125" s="148"/>
      <c r="AD125" s="148"/>
      <c r="AE125" s="148"/>
      <c r="AF125" s="148"/>
      <c r="AG125" s="148" t="s">
        <v>195</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2" x14ac:dyDescent="0.25">
      <c r="A126" s="155"/>
      <c r="B126" s="156"/>
      <c r="C126" s="190" t="s">
        <v>359</v>
      </c>
      <c r="D126" s="187"/>
      <c r="E126" s="188">
        <v>2289.2399999999998</v>
      </c>
      <c r="F126" s="158"/>
      <c r="G126" s="158"/>
      <c r="H126" s="158"/>
      <c r="I126" s="158"/>
      <c r="J126" s="158"/>
      <c r="K126" s="158"/>
      <c r="L126" s="158"/>
      <c r="M126" s="158"/>
      <c r="N126" s="157"/>
      <c r="O126" s="157"/>
      <c r="P126" s="157"/>
      <c r="Q126" s="157"/>
      <c r="R126" s="158"/>
      <c r="S126" s="158"/>
      <c r="T126" s="158"/>
      <c r="U126" s="158"/>
      <c r="V126" s="158"/>
      <c r="W126" s="158"/>
      <c r="X126" s="158"/>
      <c r="Y126" s="158"/>
      <c r="Z126" s="148"/>
      <c r="AA126" s="148"/>
      <c r="AB126" s="148"/>
      <c r="AC126" s="148"/>
      <c r="AD126" s="148"/>
      <c r="AE126" s="148"/>
      <c r="AF126" s="148"/>
      <c r="AG126" s="148" t="s">
        <v>199</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5">
      <c r="A127" s="167">
        <v>48</v>
      </c>
      <c r="B127" s="168" t="s">
        <v>360</v>
      </c>
      <c r="C127" s="183" t="s">
        <v>361</v>
      </c>
      <c r="D127" s="169" t="s">
        <v>355</v>
      </c>
      <c r="E127" s="170">
        <v>8.56</v>
      </c>
      <c r="F127" s="171"/>
      <c r="G127" s="172">
        <f>ROUND(E127*F127,2)</f>
        <v>0</v>
      </c>
      <c r="H127" s="171"/>
      <c r="I127" s="172">
        <f>ROUND(E127*H127,2)</f>
        <v>0</v>
      </c>
      <c r="J127" s="171"/>
      <c r="K127" s="172">
        <f>ROUND(E127*J127,2)</f>
        <v>0</v>
      </c>
      <c r="L127" s="172">
        <v>21</v>
      </c>
      <c r="M127" s="172">
        <f>G127*(1+L127/100)</f>
        <v>0</v>
      </c>
      <c r="N127" s="170">
        <v>0</v>
      </c>
      <c r="O127" s="170">
        <f>ROUND(E127*N127,2)</f>
        <v>0</v>
      </c>
      <c r="P127" s="170">
        <v>0</v>
      </c>
      <c r="Q127" s="170">
        <f>ROUND(E127*P127,2)</f>
        <v>0</v>
      </c>
      <c r="R127" s="172"/>
      <c r="S127" s="172" t="s">
        <v>167</v>
      </c>
      <c r="T127" s="173" t="s">
        <v>167</v>
      </c>
      <c r="U127" s="158">
        <v>0.68799999999999994</v>
      </c>
      <c r="V127" s="158">
        <f>ROUND(E127*U127,2)</f>
        <v>5.89</v>
      </c>
      <c r="W127" s="158"/>
      <c r="X127" s="158" t="s">
        <v>194</v>
      </c>
      <c r="Y127" s="158" t="s">
        <v>170</v>
      </c>
      <c r="Z127" s="148"/>
      <c r="AA127" s="148"/>
      <c r="AB127" s="148"/>
      <c r="AC127" s="148"/>
      <c r="AD127" s="148"/>
      <c r="AE127" s="148"/>
      <c r="AF127" s="148"/>
      <c r="AG127" s="148" t="s">
        <v>195</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5">
      <c r="A128" s="155"/>
      <c r="B128" s="156"/>
      <c r="C128" s="190" t="s">
        <v>362</v>
      </c>
      <c r="D128" s="187"/>
      <c r="E128" s="188">
        <v>8.56</v>
      </c>
      <c r="F128" s="158"/>
      <c r="G128" s="158"/>
      <c r="H128" s="158"/>
      <c r="I128" s="158"/>
      <c r="J128" s="158"/>
      <c r="K128" s="158"/>
      <c r="L128" s="158"/>
      <c r="M128" s="158"/>
      <c r="N128" s="157"/>
      <c r="O128" s="157"/>
      <c r="P128" s="157"/>
      <c r="Q128" s="157"/>
      <c r="R128" s="158"/>
      <c r="S128" s="158"/>
      <c r="T128" s="158"/>
      <c r="U128" s="158"/>
      <c r="V128" s="158"/>
      <c r="W128" s="158"/>
      <c r="X128" s="158"/>
      <c r="Y128" s="158"/>
      <c r="Z128" s="148"/>
      <c r="AA128" s="148"/>
      <c r="AB128" s="148"/>
      <c r="AC128" s="148"/>
      <c r="AD128" s="148"/>
      <c r="AE128" s="148"/>
      <c r="AF128" s="148"/>
      <c r="AG128" s="148" t="s">
        <v>199</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5">
      <c r="A129" s="167">
        <v>49</v>
      </c>
      <c r="B129" s="168" t="s">
        <v>363</v>
      </c>
      <c r="C129" s="183" t="s">
        <v>364</v>
      </c>
      <c r="D129" s="169" t="s">
        <v>355</v>
      </c>
      <c r="E129" s="170">
        <v>8.56</v>
      </c>
      <c r="F129" s="171"/>
      <c r="G129" s="172">
        <f>ROUND(E129*F129,2)</f>
        <v>0</v>
      </c>
      <c r="H129" s="171"/>
      <c r="I129" s="172">
        <f>ROUND(E129*H129,2)</f>
        <v>0</v>
      </c>
      <c r="J129" s="171"/>
      <c r="K129" s="172">
        <f>ROUND(E129*J129,2)</f>
        <v>0</v>
      </c>
      <c r="L129" s="172">
        <v>21</v>
      </c>
      <c r="M129" s="172">
        <f>G129*(1+L129/100)</f>
        <v>0</v>
      </c>
      <c r="N129" s="170">
        <v>0</v>
      </c>
      <c r="O129" s="170">
        <f>ROUND(E129*N129,2)</f>
        <v>0</v>
      </c>
      <c r="P129" s="170">
        <v>0</v>
      </c>
      <c r="Q129" s="170">
        <f>ROUND(E129*P129,2)</f>
        <v>0</v>
      </c>
      <c r="R129" s="172"/>
      <c r="S129" s="172" t="s">
        <v>167</v>
      </c>
      <c r="T129" s="173" t="s">
        <v>167</v>
      </c>
      <c r="U129" s="158">
        <v>0</v>
      </c>
      <c r="V129" s="158">
        <f>ROUND(E129*U129,2)</f>
        <v>0</v>
      </c>
      <c r="W129" s="158"/>
      <c r="X129" s="158" t="s">
        <v>194</v>
      </c>
      <c r="Y129" s="158" t="s">
        <v>170</v>
      </c>
      <c r="Z129" s="148"/>
      <c r="AA129" s="148"/>
      <c r="AB129" s="148"/>
      <c r="AC129" s="148"/>
      <c r="AD129" s="148"/>
      <c r="AE129" s="148"/>
      <c r="AF129" s="148"/>
      <c r="AG129" s="148" t="s">
        <v>195</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2" x14ac:dyDescent="0.25">
      <c r="A130" s="155"/>
      <c r="B130" s="156"/>
      <c r="C130" s="190" t="s">
        <v>365</v>
      </c>
      <c r="D130" s="187"/>
      <c r="E130" s="188">
        <v>8.56</v>
      </c>
      <c r="F130" s="158"/>
      <c r="G130" s="158"/>
      <c r="H130" s="158"/>
      <c r="I130" s="158"/>
      <c r="J130" s="158"/>
      <c r="K130" s="158"/>
      <c r="L130" s="158"/>
      <c r="M130" s="158"/>
      <c r="N130" s="157"/>
      <c r="O130" s="157"/>
      <c r="P130" s="157"/>
      <c r="Q130" s="157"/>
      <c r="R130" s="158"/>
      <c r="S130" s="158"/>
      <c r="T130" s="158"/>
      <c r="U130" s="158"/>
      <c r="V130" s="158"/>
      <c r="W130" s="158"/>
      <c r="X130" s="158"/>
      <c r="Y130" s="158"/>
      <c r="Z130" s="148"/>
      <c r="AA130" s="148"/>
      <c r="AB130" s="148"/>
      <c r="AC130" s="148"/>
      <c r="AD130" s="148"/>
      <c r="AE130" s="148"/>
      <c r="AF130" s="148"/>
      <c r="AG130" s="148" t="s">
        <v>199</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5">
      <c r="A131" s="167">
        <v>50</v>
      </c>
      <c r="B131" s="168" t="s">
        <v>366</v>
      </c>
      <c r="C131" s="183" t="s">
        <v>367</v>
      </c>
      <c r="D131" s="169" t="s">
        <v>355</v>
      </c>
      <c r="E131" s="170">
        <v>8.56</v>
      </c>
      <c r="F131" s="171"/>
      <c r="G131" s="172">
        <f>ROUND(E131*F131,2)</f>
        <v>0</v>
      </c>
      <c r="H131" s="171"/>
      <c r="I131" s="172">
        <f>ROUND(E131*H131,2)</f>
        <v>0</v>
      </c>
      <c r="J131" s="171"/>
      <c r="K131" s="172">
        <f>ROUND(E131*J131,2)</f>
        <v>0</v>
      </c>
      <c r="L131" s="172">
        <v>21</v>
      </c>
      <c r="M131" s="172">
        <f>G131*(1+L131/100)</f>
        <v>0</v>
      </c>
      <c r="N131" s="170">
        <v>0</v>
      </c>
      <c r="O131" s="170">
        <f>ROUND(E131*N131,2)</f>
        <v>0</v>
      </c>
      <c r="P131" s="170">
        <v>0</v>
      </c>
      <c r="Q131" s="170">
        <f>ROUND(E131*P131,2)</f>
        <v>0</v>
      </c>
      <c r="R131" s="172"/>
      <c r="S131" s="172" t="s">
        <v>179</v>
      </c>
      <c r="T131" s="173" t="s">
        <v>168</v>
      </c>
      <c r="U131" s="158">
        <v>0</v>
      </c>
      <c r="V131" s="158">
        <f>ROUND(E131*U131,2)</f>
        <v>0</v>
      </c>
      <c r="W131" s="158"/>
      <c r="X131" s="158" t="s">
        <v>194</v>
      </c>
      <c r="Y131" s="158" t="s">
        <v>170</v>
      </c>
      <c r="Z131" s="148"/>
      <c r="AA131" s="148"/>
      <c r="AB131" s="148"/>
      <c r="AC131" s="148"/>
      <c r="AD131" s="148"/>
      <c r="AE131" s="148"/>
      <c r="AF131" s="148"/>
      <c r="AG131" s="148" t="s">
        <v>195</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2" x14ac:dyDescent="0.25">
      <c r="A132" s="155"/>
      <c r="B132" s="156"/>
      <c r="C132" s="190" t="s">
        <v>368</v>
      </c>
      <c r="D132" s="187"/>
      <c r="E132" s="188">
        <v>8.56</v>
      </c>
      <c r="F132" s="158"/>
      <c r="G132" s="158"/>
      <c r="H132" s="158"/>
      <c r="I132" s="158"/>
      <c r="J132" s="158"/>
      <c r="K132" s="158"/>
      <c r="L132" s="158"/>
      <c r="M132" s="158"/>
      <c r="N132" s="157"/>
      <c r="O132" s="157"/>
      <c r="P132" s="157"/>
      <c r="Q132" s="157"/>
      <c r="R132" s="158"/>
      <c r="S132" s="158"/>
      <c r="T132" s="158"/>
      <c r="U132" s="158"/>
      <c r="V132" s="158"/>
      <c r="W132" s="158"/>
      <c r="X132" s="158"/>
      <c r="Y132" s="158"/>
      <c r="Z132" s="148"/>
      <c r="AA132" s="148"/>
      <c r="AB132" s="148"/>
      <c r="AC132" s="148"/>
      <c r="AD132" s="148"/>
      <c r="AE132" s="148"/>
      <c r="AF132" s="148"/>
      <c r="AG132" s="148" t="s">
        <v>199</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5">
      <c r="A133" s="167">
        <v>51</v>
      </c>
      <c r="B133" s="168" t="s">
        <v>369</v>
      </c>
      <c r="C133" s="183" t="s">
        <v>370</v>
      </c>
      <c r="D133" s="169" t="s">
        <v>355</v>
      </c>
      <c r="E133" s="170">
        <v>128.11000000000001</v>
      </c>
      <c r="F133" s="171"/>
      <c r="G133" s="172">
        <f>ROUND(E133*F133,2)</f>
        <v>0</v>
      </c>
      <c r="H133" s="171"/>
      <c r="I133" s="172">
        <f>ROUND(E133*H133,2)</f>
        <v>0</v>
      </c>
      <c r="J133" s="171"/>
      <c r="K133" s="172">
        <f>ROUND(E133*J133,2)</f>
        <v>0</v>
      </c>
      <c r="L133" s="172">
        <v>21</v>
      </c>
      <c r="M133" s="172">
        <f>G133*(1+L133/100)</f>
        <v>0</v>
      </c>
      <c r="N133" s="170">
        <v>0</v>
      </c>
      <c r="O133" s="170">
        <f>ROUND(E133*N133,2)</f>
        <v>0</v>
      </c>
      <c r="P133" s="170">
        <v>0</v>
      </c>
      <c r="Q133" s="170">
        <f>ROUND(E133*P133,2)</f>
        <v>0</v>
      </c>
      <c r="R133" s="172"/>
      <c r="S133" s="172" t="s">
        <v>179</v>
      </c>
      <c r="T133" s="173" t="s">
        <v>168</v>
      </c>
      <c r="U133" s="158">
        <v>0</v>
      </c>
      <c r="V133" s="158">
        <f>ROUND(E133*U133,2)</f>
        <v>0</v>
      </c>
      <c r="W133" s="158"/>
      <c r="X133" s="158" t="s">
        <v>194</v>
      </c>
      <c r="Y133" s="158" t="s">
        <v>170</v>
      </c>
      <c r="Z133" s="148"/>
      <c r="AA133" s="148"/>
      <c r="AB133" s="148"/>
      <c r="AC133" s="148"/>
      <c r="AD133" s="148"/>
      <c r="AE133" s="148"/>
      <c r="AF133" s="148"/>
      <c r="AG133" s="148" t="s">
        <v>195</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2" x14ac:dyDescent="0.25">
      <c r="A134" s="155"/>
      <c r="B134" s="156"/>
      <c r="C134" s="190" t="s">
        <v>371</v>
      </c>
      <c r="D134" s="187"/>
      <c r="E134" s="188">
        <v>128.11000000000001</v>
      </c>
      <c r="F134" s="158"/>
      <c r="G134" s="158"/>
      <c r="H134" s="158"/>
      <c r="I134" s="158"/>
      <c r="J134" s="158"/>
      <c r="K134" s="158"/>
      <c r="L134" s="158"/>
      <c r="M134" s="158"/>
      <c r="N134" s="157"/>
      <c r="O134" s="157"/>
      <c r="P134" s="157"/>
      <c r="Q134" s="157"/>
      <c r="R134" s="158"/>
      <c r="S134" s="158"/>
      <c r="T134" s="158"/>
      <c r="U134" s="158"/>
      <c r="V134" s="158"/>
      <c r="W134" s="158"/>
      <c r="X134" s="158"/>
      <c r="Y134" s="158"/>
      <c r="Z134" s="148"/>
      <c r="AA134" s="148"/>
      <c r="AB134" s="148"/>
      <c r="AC134" s="148"/>
      <c r="AD134" s="148"/>
      <c r="AE134" s="148"/>
      <c r="AF134" s="148"/>
      <c r="AG134" s="148" t="s">
        <v>199</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5">
      <c r="A135" s="167">
        <v>52</v>
      </c>
      <c r="B135" s="168" t="s">
        <v>372</v>
      </c>
      <c r="C135" s="183" t="s">
        <v>373</v>
      </c>
      <c r="D135" s="169" t="s">
        <v>355</v>
      </c>
      <c r="E135" s="170">
        <v>128.11000000000001</v>
      </c>
      <c r="F135" s="171"/>
      <c r="G135" s="172">
        <f>ROUND(E135*F135,2)</f>
        <v>0</v>
      </c>
      <c r="H135" s="171"/>
      <c r="I135" s="172">
        <f>ROUND(E135*H135,2)</f>
        <v>0</v>
      </c>
      <c r="J135" s="171"/>
      <c r="K135" s="172">
        <f>ROUND(E135*J135,2)</f>
        <v>0</v>
      </c>
      <c r="L135" s="172">
        <v>21</v>
      </c>
      <c r="M135" s="172">
        <f>G135*(1+L135/100)</f>
        <v>0</v>
      </c>
      <c r="N135" s="170">
        <v>0</v>
      </c>
      <c r="O135" s="170">
        <f>ROUND(E135*N135,2)</f>
        <v>0</v>
      </c>
      <c r="P135" s="170">
        <v>0</v>
      </c>
      <c r="Q135" s="170">
        <f>ROUND(E135*P135,2)</f>
        <v>0</v>
      </c>
      <c r="R135" s="172" t="s">
        <v>374</v>
      </c>
      <c r="S135" s="172" t="s">
        <v>167</v>
      </c>
      <c r="T135" s="173" t="s">
        <v>167</v>
      </c>
      <c r="U135" s="158">
        <v>0</v>
      </c>
      <c r="V135" s="158">
        <f>ROUND(E135*U135,2)</f>
        <v>0</v>
      </c>
      <c r="W135" s="158"/>
      <c r="X135" s="158" t="s">
        <v>194</v>
      </c>
      <c r="Y135" s="158" t="s">
        <v>170</v>
      </c>
      <c r="Z135" s="148"/>
      <c r="AA135" s="148"/>
      <c r="AB135" s="148"/>
      <c r="AC135" s="148"/>
      <c r="AD135" s="148"/>
      <c r="AE135" s="148"/>
      <c r="AF135" s="148"/>
      <c r="AG135" s="148" t="s">
        <v>195</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2" x14ac:dyDescent="0.25">
      <c r="A136" s="155"/>
      <c r="B136" s="156"/>
      <c r="C136" s="255" t="s">
        <v>375</v>
      </c>
      <c r="D136" s="256"/>
      <c r="E136" s="256"/>
      <c r="F136" s="256"/>
      <c r="G136" s="256"/>
      <c r="H136" s="158"/>
      <c r="I136" s="158"/>
      <c r="J136" s="158"/>
      <c r="K136" s="158"/>
      <c r="L136" s="158"/>
      <c r="M136" s="158"/>
      <c r="N136" s="157"/>
      <c r="O136" s="157"/>
      <c r="P136" s="157"/>
      <c r="Q136" s="157"/>
      <c r="R136" s="158"/>
      <c r="S136" s="158"/>
      <c r="T136" s="158"/>
      <c r="U136" s="158"/>
      <c r="V136" s="158"/>
      <c r="W136" s="158"/>
      <c r="X136" s="158"/>
      <c r="Y136" s="158"/>
      <c r="Z136" s="148"/>
      <c r="AA136" s="148"/>
      <c r="AB136" s="148"/>
      <c r="AC136" s="148"/>
      <c r="AD136" s="148"/>
      <c r="AE136" s="148"/>
      <c r="AF136" s="148"/>
      <c r="AG136" s="148" t="s">
        <v>181</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2" x14ac:dyDescent="0.25">
      <c r="A137" s="155"/>
      <c r="B137" s="156"/>
      <c r="C137" s="190" t="s">
        <v>376</v>
      </c>
      <c r="D137" s="187"/>
      <c r="E137" s="188">
        <v>128.11000000000001</v>
      </c>
      <c r="F137" s="158"/>
      <c r="G137" s="158"/>
      <c r="H137" s="158"/>
      <c r="I137" s="158"/>
      <c r="J137" s="158"/>
      <c r="K137" s="158"/>
      <c r="L137" s="158"/>
      <c r="M137" s="158"/>
      <c r="N137" s="157"/>
      <c r="O137" s="157"/>
      <c r="P137" s="157"/>
      <c r="Q137" s="157"/>
      <c r="R137" s="158"/>
      <c r="S137" s="158"/>
      <c r="T137" s="158"/>
      <c r="U137" s="158"/>
      <c r="V137" s="158"/>
      <c r="W137" s="158"/>
      <c r="X137" s="158"/>
      <c r="Y137" s="158"/>
      <c r="Z137" s="148"/>
      <c r="AA137" s="148"/>
      <c r="AB137" s="148"/>
      <c r="AC137" s="148"/>
      <c r="AD137" s="148"/>
      <c r="AE137" s="148"/>
      <c r="AF137" s="148"/>
      <c r="AG137" s="148" t="s">
        <v>199</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x14ac:dyDescent="0.25">
      <c r="A138" s="160" t="s">
        <v>162</v>
      </c>
      <c r="B138" s="161" t="s">
        <v>129</v>
      </c>
      <c r="C138" s="181" t="s">
        <v>130</v>
      </c>
      <c r="D138" s="162"/>
      <c r="E138" s="163"/>
      <c r="F138" s="164"/>
      <c r="G138" s="164">
        <f>SUMIF(AG139:AG142,"&lt;&gt;NOR",G139:G142)</f>
        <v>0</v>
      </c>
      <c r="H138" s="164"/>
      <c r="I138" s="164">
        <f>SUM(I139:I142)</f>
        <v>0</v>
      </c>
      <c r="J138" s="164"/>
      <c r="K138" s="164">
        <f>SUM(K139:K142)</f>
        <v>0</v>
      </c>
      <c r="L138" s="164"/>
      <c r="M138" s="164">
        <f>SUM(M139:M142)</f>
        <v>0</v>
      </c>
      <c r="N138" s="163"/>
      <c r="O138" s="163">
        <f>SUM(O139:O142)</f>
        <v>0</v>
      </c>
      <c r="P138" s="163"/>
      <c r="Q138" s="163">
        <f>SUM(Q139:Q142)</f>
        <v>0</v>
      </c>
      <c r="R138" s="164"/>
      <c r="S138" s="164"/>
      <c r="T138" s="165"/>
      <c r="U138" s="159"/>
      <c r="V138" s="159">
        <f>SUM(V139:V142)</f>
        <v>238.54</v>
      </c>
      <c r="W138" s="159"/>
      <c r="X138" s="159"/>
      <c r="Y138" s="159"/>
      <c r="AG138" t="s">
        <v>163</v>
      </c>
    </row>
    <row r="139" spans="1:60" outlineLevel="1" x14ac:dyDescent="0.25">
      <c r="A139" s="167">
        <v>53</v>
      </c>
      <c r="B139" s="168" t="s">
        <v>377</v>
      </c>
      <c r="C139" s="183" t="s">
        <v>378</v>
      </c>
      <c r="D139" s="169" t="s">
        <v>355</v>
      </c>
      <c r="E139" s="170">
        <v>611.63557000000003</v>
      </c>
      <c r="F139" s="171"/>
      <c r="G139" s="172">
        <f>ROUND(E139*F139,2)</f>
        <v>0</v>
      </c>
      <c r="H139" s="171"/>
      <c r="I139" s="172">
        <f>ROUND(E139*H139,2)</f>
        <v>0</v>
      </c>
      <c r="J139" s="171"/>
      <c r="K139" s="172">
        <f>ROUND(E139*J139,2)</f>
        <v>0</v>
      </c>
      <c r="L139" s="172">
        <v>21</v>
      </c>
      <c r="M139" s="172">
        <f>G139*(1+L139/100)</f>
        <v>0</v>
      </c>
      <c r="N139" s="170">
        <v>0</v>
      </c>
      <c r="O139" s="170">
        <f>ROUND(E139*N139,2)</f>
        <v>0</v>
      </c>
      <c r="P139" s="170">
        <v>0</v>
      </c>
      <c r="Q139" s="170">
        <f>ROUND(E139*P139,2)</f>
        <v>0</v>
      </c>
      <c r="R139" s="172"/>
      <c r="S139" s="172" t="s">
        <v>167</v>
      </c>
      <c r="T139" s="173" t="s">
        <v>167</v>
      </c>
      <c r="U139" s="158">
        <v>0.39</v>
      </c>
      <c r="V139" s="158">
        <f>ROUND(E139*U139,2)</f>
        <v>238.54</v>
      </c>
      <c r="W139" s="158"/>
      <c r="X139" s="158" t="s">
        <v>379</v>
      </c>
      <c r="Y139" s="158" t="s">
        <v>170</v>
      </c>
      <c r="Z139" s="148"/>
      <c r="AA139" s="148"/>
      <c r="AB139" s="148"/>
      <c r="AC139" s="148"/>
      <c r="AD139" s="148"/>
      <c r="AE139" s="148"/>
      <c r="AF139" s="148"/>
      <c r="AG139" s="148" t="s">
        <v>380</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2" x14ac:dyDescent="0.25">
      <c r="A140" s="155"/>
      <c r="B140" s="156"/>
      <c r="C140" s="190" t="s">
        <v>381</v>
      </c>
      <c r="D140" s="187"/>
      <c r="E140" s="188"/>
      <c r="F140" s="158"/>
      <c r="G140" s="158"/>
      <c r="H140" s="158"/>
      <c r="I140" s="158"/>
      <c r="J140" s="158"/>
      <c r="K140" s="158"/>
      <c r="L140" s="158"/>
      <c r="M140" s="158"/>
      <c r="N140" s="157"/>
      <c r="O140" s="157"/>
      <c r="P140" s="157"/>
      <c r="Q140" s="157"/>
      <c r="R140" s="158"/>
      <c r="S140" s="158"/>
      <c r="T140" s="158"/>
      <c r="U140" s="158"/>
      <c r="V140" s="158"/>
      <c r="W140" s="158"/>
      <c r="X140" s="158"/>
      <c r="Y140" s="158"/>
      <c r="Z140" s="148"/>
      <c r="AA140" s="148"/>
      <c r="AB140" s="148"/>
      <c r="AC140" s="148"/>
      <c r="AD140" s="148"/>
      <c r="AE140" s="148"/>
      <c r="AF140" s="148"/>
      <c r="AG140" s="148" t="s">
        <v>199</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3" x14ac:dyDescent="0.25">
      <c r="A141" s="155"/>
      <c r="B141" s="156"/>
      <c r="C141" s="190" t="s">
        <v>382</v>
      </c>
      <c r="D141" s="187"/>
      <c r="E141" s="188"/>
      <c r="F141" s="158"/>
      <c r="G141" s="158"/>
      <c r="H141" s="158"/>
      <c r="I141" s="158"/>
      <c r="J141" s="158"/>
      <c r="K141" s="158"/>
      <c r="L141" s="158"/>
      <c r="M141" s="158"/>
      <c r="N141" s="157"/>
      <c r="O141" s="157"/>
      <c r="P141" s="157"/>
      <c r="Q141" s="157"/>
      <c r="R141" s="158"/>
      <c r="S141" s="158"/>
      <c r="T141" s="158"/>
      <c r="U141" s="158"/>
      <c r="V141" s="158"/>
      <c r="W141" s="158"/>
      <c r="X141" s="158"/>
      <c r="Y141" s="158"/>
      <c r="Z141" s="148"/>
      <c r="AA141" s="148"/>
      <c r="AB141" s="148"/>
      <c r="AC141" s="148"/>
      <c r="AD141" s="148"/>
      <c r="AE141" s="148"/>
      <c r="AF141" s="148"/>
      <c r="AG141" s="148" t="s">
        <v>199</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3" x14ac:dyDescent="0.25">
      <c r="A142" s="155"/>
      <c r="B142" s="156"/>
      <c r="C142" s="190" t="s">
        <v>383</v>
      </c>
      <c r="D142" s="187"/>
      <c r="E142" s="188">
        <v>611.63557000000003</v>
      </c>
      <c r="F142" s="158"/>
      <c r="G142" s="158"/>
      <c r="H142" s="158"/>
      <c r="I142" s="158"/>
      <c r="J142" s="158"/>
      <c r="K142" s="158"/>
      <c r="L142" s="158"/>
      <c r="M142" s="158"/>
      <c r="N142" s="157"/>
      <c r="O142" s="157"/>
      <c r="P142" s="157"/>
      <c r="Q142" s="157"/>
      <c r="R142" s="158"/>
      <c r="S142" s="158"/>
      <c r="T142" s="158"/>
      <c r="U142" s="158"/>
      <c r="V142" s="158"/>
      <c r="W142" s="158"/>
      <c r="X142" s="158"/>
      <c r="Y142" s="158"/>
      <c r="Z142" s="148"/>
      <c r="AA142" s="148"/>
      <c r="AB142" s="148"/>
      <c r="AC142" s="148"/>
      <c r="AD142" s="148"/>
      <c r="AE142" s="148"/>
      <c r="AF142" s="148"/>
      <c r="AG142" s="148" t="s">
        <v>199</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x14ac:dyDescent="0.25">
      <c r="A143" s="3"/>
      <c r="B143" s="4"/>
      <c r="C143" s="184"/>
      <c r="D143" s="6"/>
      <c r="E143" s="3"/>
      <c r="F143" s="3"/>
      <c r="G143" s="3"/>
      <c r="H143" s="3"/>
      <c r="I143" s="3"/>
      <c r="J143" s="3"/>
      <c r="K143" s="3"/>
      <c r="L143" s="3"/>
      <c r="M143" s="3"/>
      <c r="N143" s="3"/>
      <c r="O143" s="3"/>
      <c r="P143" s="3"/>
      <c r="Q143" s="3"/>
      <c r="R143" s="3"/>
      <c r="S143" s="3"/>
      <c r="T143" s="3"/>
      <c r="U143" s="3"/>
      <c r="V143" s="3"/>
      <c r="W143" s="3"/>
      <c r="X143" s="3"/>
      <c r="Y143" s="3"/>
      <c r="AE143">
        <v>12</v>
      </c>
      <c r="AF143">
        <v>21</v>
      </c>
      <c r="AG143" t="s">
        <v>148</v>
      </c>
    </row>
    <row r="144" spans="1:60" x14ac:dyDescent="0.25">
      <c r="A144" s="151"/>
      <c r="B144" s="152" t="s">
        <v>29</v>
      </c>
      <c r="C144" s="185"/>
      <c r="D144" s="153"/>
      <c r="E144" s="154"/>
      <c r="F144" s="154"/>
      <c r="G144" s="166">
        <f>G8+G55+G60+G80+G122+G138</f>
        <v>0</v>
      </c>
      <c r="H144" s="3"/>
      <c r="I144" s="3"/>
      <c r="J144" s="3"/>
      <c r="K144" s="3"/>
      <c r="L144" s="3"/>
      <c r="M144" s="3"/>
      <c r="N144" s="3"/>
      <c r="O144" s="3"/>
      <c r="P144" s="3"/>
      <c r="Q144" s="3"/>
      <c r="R144" s="3"/>
      <c r="S144" s="3"/>
      <c r="T144" s="3"/>
      <c r="U144" s="3"/>
      <c r="V144" s="3"/>
      <c r="W144" s="3"/>
      <c r="X144" s="3"/>
      <c r="Y144" s="3"/>
      <c r="AE144">
        <f>SUMIF(L7:L142,AE143,G7:G142)</f>
        <v>0</v>
      </c>
      <c r="AF144">
        <f>SUMIF(L7:L142,AF143,G7:G142)</f>
        <v>0</v>
      </c>
      <c r="AG144" t="s">
        <v>186</v>
      </c>
    </row>
    <row r="145" spans="1:33" x14ac:dyDescent="0.25">
      <c r="A145" s="261" t="s">
        <v>384</v>
      </c>
      <c r="B145" s="261"/>
      <c r="C145" s="184"/>
      <c r="D145" s="6"/>
      <c r="E145" s="3"/>
      <c r="F145" s="3"/>
      <c r="G145" s="3"/>
      <c r="H145" s="3"/>
      <c r="I145" s="3"/>
      <c r="J145" s="3"/>
      <c r="K145" s="3"/>
      <c r="L145" s="3"/>
      <c r="M145" s="3"/>
      <c r="N145" s="3"/>
      <c r="O145" s="3"/>
      <c r="P145" s="3"/>
      <c r="Q145" s="3"/>
      <c r="R145" s="3"/>
      <c r="S145" s="3"/>
      <c r="T145" s="3"/>
      <c r="U145" s="3"/>
      <c r="V145" s="3"/>
      <c r="W145" s="3"/>
      <c r="X145" s="3"/>
      <c r="Y145" s="3"/>
    </row>
    <row r="146" spans="1:33" x14ac:dyDescent="0.25">
      <c r="A146" s="3"/>
      <c r="B146" s="4" t="s">
        <v>385</v>
      </c>
      <c r="C146" s="184" t="s">
        <v>386</v>
      </c>
      <c r="D146" s="6"/>
      <c r="E146" s="3"/>
      <c r="F146" s="3"/>
      <c r="G146" s="3"/>
      <c r="H146" s="3"/>
      <c r="I146" s="3"/>
      <c r="J146" s="3"/>
      <c r="K146" s="3"/>
      <c r="L146" s="3"/>
      <c r="M146" s="3"/>
      <c r="N146" s="3"/>
      <c r="O146" s="3"/>
      <c r="P146" s="3"/>
      <c r="Q146" s="3"/>
      <c r="R146" s="3"/>
      <c r="S146" s="3"/>
      <c r="T146" s="3"/>
      <c r="U146" s="3"/>
      <c r="V146" s="3"/>
      <c r="W146" s="3"/>
      <c r="X146" s="3"/>
      <c r="Y146" s="3"/>
      <c r="AG146" t="s">
        <v>387</v>
      </c>
    </row>
    <row r="147" spans="1:33" x14ac:dyDescent="0.25">
      <c r="A147" s="3"/>
      <c r="B147" s="4" t="s">
        <v>388</v>
      </c>
      <c r="C147" s="184" t="s">
        <v>389</v>
      </c>
      <c r="D147" s="6"/>
      <c r="E147" s="3"/>
      <c r="F147" s="3"/>
      <c r="G147" s="3"/>
      <c r="H147" s="3"/>
      <c r="I147" s="3"/>
      <c r="J147" s="3"/>
      <c r="K147" s="3"/>
      <c r="L147" s="3"/>
      <c r="M147" s="3"/>
      <c r="N147" s="3"/>
      <c r="O147" s="3"/>
      <c r="P147" s="3"/>
      <c r="Q147" s="3"/>
      <c r="R147" s="3"/>
      <c r="S147" s="3"/>
      <c r="T147" s="3"/>
      <c r="U147" s="3"/>
      <c r="V147" s="3"/>
      <c r="W147" s="3"/>
      <c r="X147" s="3"/>
      <c r="Y147" s="3"/>
      <c r="AG147" t="s">
        <v>390</v>
      </c>
    </row>
    <row r="148" spans="1:33" x14ac:dyDescent="0.25">
      <c r="A148" s="3"/>
      <c r="B148" s="4"/>
      <c r="C148" s="184" t="s">
        <v>391</v>
      </c>
      <c r="D148" s="6"/>
      <c r="E148" s="3"/>
      <c r="F148" s="3"/>
      <c r="G148" s="3"/>
      <c r="H148" s="3"/>
      <c r="I148" s="3"/>
      <c r="J148" s="3"/>
      <c r="K148" s="3"/>
      <c r="L148" s="3"/>
      <c r="M148" s="3"/>
      <c r="N148" s="3"/>
      <c r="O148" s="3"/>
      <c r="P148" s="3"/>
      <c r="Q148" s="3"/>
      <c r="R148" s="3"/>
      <c r="S148" s="3"/>
      <c r="T148" s="3"/>
      <c r="U148" s="3"/>
      <c r="V148" s="3"/>
      <c r="W148" s="3"/>
      <c r="X148" s="3"/>
      <c r="Y148" s="3"/>
      <c r="AG148" t="s">
        <v>392</v>
      </c>
    </row>
    <row r="149" spans="1:33" x14ac:dyDescent="0.25">
      <c r="A149" s="3"/>
      <c r="B149" s="4"/>
      <c r="C149" s="184"/>
      <c r="D149" s="6"/>
      <c r="E149" s="3"/>
      <c r="F149" s="3"/>
      <c r="G149" s="3"/>
      <c r="H149" s="3"/>
      <c r="I149" s="3"/>
      <c r="J149" s="3"/>
      <c r="K149" s="3"/>
      <c r="L149" s="3"/>
      <c r="M149" s="3"/>
      <c r="N149" s="3"/>
      <c r="O149" s="3"/>
      <c r="P149" s="3"/>
      <c r="Q149" s="3"/>
      <c r="R149" s="3"/>
      <c r="S149" s="3"/>
      <c r="T149" s="3"/>
      <c r="U149" s="3"/>
      <c r="V149" s="3"/>
      <c r="W149" s="3"/>
      <c r="X149" s="3"/>
      <c r="Y149" s="3"/>
    </row>
    <row r="150" spans="1:33" x14ac:dyDescent="0.25">
      <c r="C150" s="186"/>
      <c r="D150" s="10"/>
      <c r="AG150" t="s">
        <v>187</v>
      </c>
    </row>
    <row r="151" spans="1:33" x14ac:dyDescent="0.25">
      <c r="D151" s="10"/>
    </row>
    <row r="152" spans="1:33" x14ac:dyDescent="0.25">
      <c r="D152" s="10"/>
    </row>
    <row r="153" spans="1:33" x14ac:dyDescent="0.25">
      <c r="D153" s="10"/>
    </row>
    <row r="154" spans="1:33" x14ac:dyDescent="0.25">
      <c r="D154" s="10"/>
    </row>
    <row r="155" spans="1:33" x14ac:dyDescent="0.25">
      <c r="D155" s="10"/>
    </row>
    <row r="156" spans="1:33" x14ac:dyDescent="0.25">
      <c r="D156" s="10"/>
    </row>
    <row r="157" spans="1:33" x14ac:dyDescent="0.25">
      <c r="D157" s="10"/>
    </row>
    <row r="158" spans="1:33" x14ac:dyDescent="0.25">
      <c r="D158" s="10"/>
    </row>
    <row r="159" spans="1:33" x14ac:dyDescent="0.25">
      <c r="D159" s="10"/>
    </row>
    <row r="160" spans="1:33"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VcvJ9VMPlEkDr+eWdY9EzgdSQHzLNSIlwETFW8jVgR98KiA+hr8BRCJeci7fZ0n1osd+IW7VrdE7gz2JqEPGNQ==" saltValue="fHpJ/I1jIXwesPXYBI0AGQ==" spinCount="100000" sheet="1" formatRows="0"/>
  <mergeCells count="24">
    <mergeCell ref="A145:B145"/>
    <mergeCell ref="C10:G10"/>
    <mergeCell ref="C21:G21"/>
    <mergeCell ref="C24:G24"/>
    <mergeCell ref="C27:G27"/>
    <mergeCell ref="C30:G30"/>
    <mergeCell ref="C62:G62"/>
    <mergeCell ref="A1:G1"/>
    <mergeCell ref="C2:G2"/>
    <mergeCell ref="C3:G3"/>
    <mergeCell ref="C4:G4"/>
    <mergeCell ref="C33:G33"/>
    <mergeCell ref="C36:G36"/>
    <mergeCell ref="C40:G40"/>
    <mergeCell ref="C43:G43"/>
    <mergeCell ref="C46:G46"/>
    <mergeCell ref="C102:G102"/>
    <mergeCell ref="C136:G136"/>
    <mergeCell ref="C67:G67"/>
    <mergeCell ref="C70:G70"/>
    <mergeCell ref="C92:G92"/>
    <mergeCell ref="C95:G95"/>
    <mergeCell ref="C98:G98"/>
    <mergeCell ref="C101:G10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Stavba</vt:lpstr>
      <vt:lpstr>VzorPolozky</vt:lpstr>
      <vt:lpstr>Pokyny pro vyplnění</vt:lpstr>
      <vt:lpstr>VON 001 Naklady</vt:lpstr>
      <vt:lpstr>SO 01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1 Pol'!Názvy_tisku</vt:lpstr>
      <vt:lpstr>'VON 001 Naklady'!Názvy_tisku</vt:lpstr>
      <vt:lpstr>oadresa</vt:lpstr>
      <vt:lpstr>Stavba!Objednatel</vt:lpstr>
      <vt:lpstr>Stavba!Objekt</vt:lpstr>
      <vt:lpstr>'SO 01 1 Pol'!Oblast_tisku</vt:lpstr>
      <vt:lpstr>Stavba!Oblast_tisku</vt:lpstr>
      <vt:lpstr>'VON 001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Leitgebová Hana</dc:creator>
  <cp:lastModifiedBy>Filip Mazuch</cp:lastModifiedBy>
  <cp:lastPrinted>2019-03-19T12:27:02Z</cp:lastPrinted>
  <dcterms:created xsi:type="dcterms:W3CDTF">2009-04-08T07:15:50Z</dcterms:created>
  <dcterms:modified xsi:type="dcterms:W3CDTF">2024-07-28T08:21:43Z</dcterms:modified>
</cp:coreProperties>
</file>